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MS-9200UDLS" sheetId="1" r:id="rId1"/>
  </sheets>
  <definedNames>
    <definedName name="_xlnm.Print_Area" localSheetId="0">'MS-9200UDLS'!$B$4:$L$82,'MS-9200UDLS'!$B$85:$L$113</definedName>
  </definedNames>
  <calcPr fullCalcOnLoad="1"/>
</workbook>
</file>

<file path=xl/comments1.xml><?xml version="1.0" encoding="utf-8"?>
<comments xmlns="http://schemas.openxmlformats.org/spreadsheetml/2006/main">
  <authors>
    <author>Michael Babuscio</author>
  </authors>
  <commentList>
    <comment ref="H93" authorId="0">
      <text>
        <r>
          <rPr>
            <sz val="8"/>
            <rFont val="Tahoma"/>
            <family val="0"/>
          </rPr>
          <t xml:space="preserve">Select the Alarm Time in minutes from the dropdown list.
</t>
        </r>
      </text>
    </comment>
    <comment ref="H90" authorId="0">
      <text>
        <r>
          <rPr>
            <sz val="8"/>
            <rFont val="Tahoma"/>
            <family val="2"/>
          </rPr>
          <t>Select Standby Time in Hours from the dropdown list.</t>
        </r>
      </text>
    </comment>
    <comment ref="H96" authorId="0">
      <text>
        <r>
          <rPr>
            <sz val="8"/>
            <rFont val="Tahoma"/>
            <family val="2"/>
          </rPr>
          <t>Select the Derating Factor from the dropdown list.</t>
        </r>
      </text>
    </comment>
    <comment ref="B81" authorId="0">
      <text>
        <r>
          <rPr>
            <sz val="8"/>
            <rFont val="Tahoma"/>
            <family val="2"/>
          </rPr>
          <t>The total standby current must include both the nonresettable/resettable (TB1 Terminals 1 &amp; 2) and resettable (TB1 Terminals 3 &amp; 4) power. Caution must be taken to ensure that current drawn from these outputs during alarm does not exceed maximum ratings specified. Current limitations of TB3 &amp; TB4 circuits is 2.5 amps per NAC Output and 1.0 amps per special application auxiliary power output.</t>
        </r>
      </text>
    </comment>
    <comment ref="B77" authorId="0">
      <text>
        <r>
          <rPr>
            <sz val="8"/>
            <rFont val="Tahoma"/>
            <family val="0"/>
          </rPr>
          <t xml:space="preserve">Current limitation of Terminal TB3 &amp; TB4 cirucits is 2.5 amps per NAC.
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>There cannot be both ANN-BUS Devices and ACS Annunciators connected to the Control Panel. Choose ANN-BUS or ACS</t>
        </r>
        <r>
          <rPr>
            <b/>
            <sz val="8"/>
            <rFont val="Tahoma"/>
            <family val="2"/>
          </rPr>
          <t xml:space="preserve"> NOT </t>
        </r>
        <r>
          <rPr>
            <sz val="8"/>
            <rFont val="Tahoma"/>
            <family val="2"/>
          </rPr>
          <t>both.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NOTE:
</t>
        </r>
        <r>
          <rPr>
            <sz val="8"/>
            <rFont val="Tahoma"/>
            <family val="2"/>
          </rPr>
          <t xml:space="preserve">There cannot be both ANN-BUS Devices and ACS Annunciators connected to the Control Panel. Choose ANN-BUS or ACS </t>
        </r>
        <r>
          <rPr>
            <b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both.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sz val="8"/>
            <rFont val="Tahoma"/>
            <family val="2"/>
          </rPr>
          <t>All eight ACM-8RF relays activated on a single module.</t>
        </r>
      </text>
    </comment>
    <comment ref="J23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24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25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26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27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28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29" authorId="0">
      <text>
        <r>
          <rPr>
            <sz val="8"/>
            <rFont val="Tahoma"/>
            <family val="0"/>
          </rPr>
          <t xml:space="preserve">All annunciator LEDs on.
</t>
        </r>
      </text>
    </comment>
    <comment ref="J30" authorId="0">
      <text>
        <r>
          <rPr>
            <sz val="8"/>
            <rFont val="Tahoma"/>
            <family val="0"/>
          </rPr>
          <t xml:space="preserve">LDM-32F with LEDs on.
</t>
        </r>
      </text>
    </comment>
    <comment ref="J11" authorId="0">
      <text>
        <r>
          <rPr>
            <sz val="8"/>
            <rFont val="Tahoma"/>
            <family val="0"/>
          </rPr>
          <t xml:space="preserve">If using Reverse Polarity Alarm output, use 0.016; if using the Reverse Polarity Trouble output, use 0.021. Otherwise use 0.011.
</t>
        </r>
      </text>
    </comment>
    <comment ref="E34" authorId="0">
      <text>
        <r>
          <rPr>
            <sz val="8"/>
            <rFont val="Tahoma"/>
            <family val="0"/>
          </rPr>
          <t xml:space="preserve">Refer to the Device Compatibility Document for standby current.
</t>
        </r>
      </text>
    </comment>
  </commentList>
</comments>
</file>

<file path=xl/sharedStrings.xml><?xml version="1.0" encoding="utf-8"?>
<sst xmlns="http://schemas.openxmlformats.org/spreadsheetml/2006/main" count="315" uniqueCount="112">
  <si>
    <t>Secondary Power Source Requirements</t>
  </si>
  <si>
    <t>5 Minutes</t>
  </si>
  <si>
    <t>24 Hours</t>
  </si>
  <si>
    <t>10 Minutes</t>
  </si>
  <si>
    <t>48 Hours</t>
  </si>
  <si>
    <t>Standby Current (amps)</t>
  </si>
  <si>
    <t>Secondary Alarm Current (amps)</t>
  </si>
  <si>
    <t>15 Minutes</t>
  </si>
  <si>
    <t>60 Hours</t>
  </si>
  <si>
    <t>Device Type</t>
  </si>
  <si>
    <t>Qty</t>
  </si>
  <si>
    <t>Current Draw</t>
  </si>
  <si>
    <t xml:space="preserve">Total </t>
  </si>
  <si>
    <t>20 Minutes</t>
  </si>
  <si>
    <t>72 Hours</t>
  </si>
  <si>
    <t>Main Circuit Board</t>
  </si>
  <si>
    <t>x</t>
  </si>
  <si>
    <t>=</t>
  </si>
  <si>
    <t>25 Minutes</t>
  </si>
  <si>
    <t>30 Minutes</t>
  </si>
  <si>
    <t>ACM-8RF</t>
  </si>
  <si>
    <t>45 Minutes</t>
  </si>
  <si>
    <t>ACM-16ATF</t>
  </si>
  <si>
    <t>60 Minutes</t>
  </si>
  <si>
    <t>ACM-32AF</t>
  </si>
  <si>
    <t>AEM-16ATF</t>
  </si>
  <si>
    <t>AEM-32AF</t>
  </si>
  <si>
    <t>AFM-16ATF</t>
  </si>
  <si>
    <t>AFM-32AF</t>
  </si>
  <si>
    <t>AFM-16AF</t>
  </si>
  <si>
    <t>LDM-32F</t>
  </si>
  <si>
    <t>LDM-E32F</t>
  </si>
  <si>
    <t>LCD-80F</t>
  </si>
  <si>
    <t>4XTMF</t>
  </si>
  <si>
    <t>EOLR-1</t>
  </si>
  <si>
    <t>Addressable Devices</t>
  </si>
  <si>
    <t>BEAM355</t>
  </si>
  <si>
    <t>BEAM355S</t>
  </si>
  <si>
    <t>BEAM1224</t>
  </si>
  <si>
    <t>CP355</t>
  </si>
  <si>
    <t>SD355</t>
  </si>
  <si>
    <t>SD355T</t>
  </si>
  <si>
    <t>AD355</t>
  </si>
  <si>
    <t>H355</t>
  </si>
  <si>
    <t>H355R</t>
  </si>
  <si>
    <t>H355HT</t>
  </si>
  <si>
    <t>D350P</t>
  </si>
  <si>
    <t>D350RP</t>
  </si>
  <si>
    <t>D350PL</t>
  </si>
  <si>
    <t>D350RPL</t>
  </si>
  <si>
    <t>MMF-300</t>
  </si>
  <si>
    <t>MMF-300-10</t>
  </si>
  <si>
    <t>MDF-300</t>
  </si>
  <si>
    <t>MMF-301</t>
  </si>
  <si>
    <t>MMF-302</t>
  </si>
  <si>
    <t>MMF-302-6</t>
  </si>
  <si>
    <t>BG-12LX</t>
  </si>
  <si>
    <t>CMF-300</t>
  </si>
  <si>
    <t>CMF-300-6</t>
  </si>
  <si>
    <t>CRF-300</t>
  </si>
  <si>
    <t>CRF-300-6</t>
  </si>
  <si>
    <t>I300</t>
  </si>
  <si>
    <t>B224RB</t>
  </si>
  <si>
    <t>B224BI</t>
  </si>
  <si>
    <t>Miscellaneous Device 1</t>
  </si>
  <si>
    <t>Miscellaneous Device 2</t>
  </si>
  <si>
    <t>Miscellaneous Device 3</t>
  </si>
  <si>
    <t>Miscellaneous Device 4</t>
  </si>
  <si>
    <t>Miscellaneous Device 5</t>
  </si>
  <si>
    <t>NAC 1</t>
  </si>
  <si>
    <t>NAC 2</t>
  </si>
  <si>
    <t>NAC 3</t>
  </si>
  <si>
    <t>NAC 4</t>
  </si>
  <si>
    <t xml:space="preserve">Total Standby Load </t>
  </si>
  <si>
    <t xml:space="preserve">Total Alarm Load  </t>
  </si>
  <si>
    <t>Calculation in Total Sheet</t>
  </si>
  <si>
    <t>Required Standby Time in Hours</t>
  </si>
  <si>
    <t>Standby Load Current</t>
  </si>
  <si>
    <t>Required Alarm Time in Minutes</t>
  </si>
  <si>
    <t>Alarm Load Current (Amps)</t>
  </si>
  <si>
    <t xml:space="preserve"> Total Current Load </t>
  </si>
  <si>
    <t xml:space="preserve">Multiply by the Derating Factor </t>
  </si>
  <si>
    <t xml:space="preserve">Total Ampere Hours Required </t>
  </si>
  <si>
    <t xml:space="preserve">Recommended Batteries: </t>
  </si>
  <si>
    <t>Battery Check</t>
  </si>
  <si>
    <t>Current Draw Check</t>
  </si>
  <si>
    <t>MS 9200UDLS Control Panel:</t>
  </si>
  <si>
    <r>
      <t xml:space="preserve">Maximum alarm draw for all Addressable devices </t>
    </r>
    <r>
      <rPr>
        <b/>
        <sz val="9"/>
        <rFont val="Arial"/>
        <family val="2"/>
      </rPr>
      <t>---------------&gt;</t>
    </r>
  </si>
  <si>
    <r>
      <t xml:space="preserve">Note 1: You are </t>
    </r>
    <r>
      <rPr>
        <b/>
        <sz val="10"/>
        <rFont val="Arial"/>
        <family val="2"/>
      </rPr>
      <t>fully responsible for verifying these calculations</t>
    </r>
    <r>
      <rPr>
        <sz val="10"/>
        <rFont val="Arial"/>
        <family val="2"/>
      </rPr>
      <t>.</t>
    </r>
  </si>
  <si>
    <t>4-Wire Smoke Detectors</t>
  </si>
  <si>
    <t>ANN-BUS Devices</t>
  </si>
  <si>
    <t>ACS Annunciators</t>
  </si>
  <si>
    <t>ANN-LED</t>
  </si>
  <si>
    <t>ANN-RLY</t>
  </si>
  <si>
    <t>ANN-I/O</t>
  </si>
  <si>
    <t>ANN-S/PG</t>
  </si>
  <si>
    <t>Resettable Power</t>
  </si>
  <si>
    <t>Current Draw from TB3</t>
  </si>
  <si>
    <t>XRM-24B</t>
  </si>
  <si>
    <t>B501BH-2</t>
  </si>
  <si>
    <t>B501BHT-2</t>
  </si>
  <si>
    <t>ANN-RLED</t>
  </si>
  <si>
    <t>ANN-80(-W)</t>
  </si>
  <si>
    <t>90 Hours</t>
  </si>
  <si>
    <t>D355PL</t>
  </si>
  <si>
    <t>B200SR</t>
  </si>
  <si>
    <r>
      <t xml:space="preserve">Note 2: Use the dropdowns and the </t>
    </r>
    <r>
      <rPr>
        <b/>
        <sz val="10"/>
        <rFont val="Arial"/>
        <family val="2"/>
      </rPr>
      <t>yellow</t>
    </r>
    <r>
      <rPr>
        <sz val="10"/>
        <rFont val="Arial"/>
        <family val="2"/>
      </rPr>
      <t xml:space="preserve"> cells to enter values.</t>
    </r>
  </si>
  <si>
    <t>IPDACT-2</t>
  </si>
  <si>
    <t>MS-9200UDLS Rev.3 Battery Calculation</t>
  </si>
  <si>
    <t>FCPS (Remote Sync)</t>
  </si>
  <si>
    <t>CDRM-300</t>
  </si>
  <si>
    <t>IPDACT-2UD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</si>
</sst>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00"/>
    <numFmt numFmtId="167" formatCode="0.000000"/>
    <numFmt numFmtId="168" formatCode="0.0000"/>
    <numFmt numFmtId="169" formatCode="0.00000"/>
    <numFmt numFmtId="170" formatCode="0.0000000"/>
    <numFmt numFmtId="171" formatCode="\x\ 0.00"/>
    <numFmt numFmtId="172" formatCode="0.00\ &quot;AH&quot;"/>
    <numFmt numFmtId="173" formatCode="0.0\ &quot;AH&quot;"/>
    <numFmt numFmtId="174" formatCode="0.000\ &quot;AH&quot;"/>
    <numFmt numFmtId="175" formatCode="0.0000\ &quot;AH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x\ 0.0"/>
    <numFmt numFmtId="181" formatCode="0.000\ \A"/>
    <numFmt numFmtId="182" formatCode="0.00\ &quot;Amps&quot;"/>
    <numFmt numFmtId="183" formatCode="0.0\ &quot;Amps&quot;"/>
    <numFmt numFmtId="184" formatCode="0.000\ &quot;Amps&quot;"/>
    <numFmt numFmtId="185" formatCode="0.0000\ &quot;Amps&quot;"/>
    <numFmt numFmtId="186" formatCode="0.00000\ &quot;Amps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lightGray">
        <bgColor indexed="26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7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 horizontal="center"/>
      <protection/>
    </xf>
    <xf numFmtId="167" fontId="7" fillId="0" borderId="15" xfId="0" applyNumberFormat="1" applyFont="1" applyBorder="1" applyAlignment="1" applyProtection="1">
      <alignment horizontal="center"/>
      <protection/>
    </xf>
    <xf numFmtId="167" fontId="7" fillId="0" borderId="16" xfId="0" applyNumberFormat="1" applyFont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/>
    </xf>
    <xf numFmtId="167" fontId="8" fillId="0" borderId="17" xfId="0" applyNumberFormat="1" applyFont="1" applyBorder="1" applyAlignment="1" applyProtection="1">
      <alignment horizontal="center"/>
      <protection hidden="1"/>
    </xf>
    <xf numFmtId="0" fontId="7" fillId="0" borderId="18" xfId="0" applyNumberFormat="1" applyFont="1" applyBorder="1" applyAlignment="1" applyProtection="1">
      <alignment/>
      <protection/>
    </xf>
    <xf numFmtId="0" fontId="7" fillId="0" borderId="18" xfId="0" applyNumberFormat="1" applyFont="1" applyBorder="1" applyAlignment="1" applyProtection="1">
      <alignment horizontal="center"/>
      <protection/>
    </xf>
    <xf numFmtId="167" fontId="7" fillId="0" borderId="18" xfId="0" applyNumberFormat="1" applyFont="1" applyBorder="1" applyAlignment="1" applyProtection="1">
      <alignment horizontal="center"/>
      <protection/>
    </xf>
    <xf numFmtId="167" fontId="7" fillId="0" borderId="19" xfId="0" applyNumberFormat="1" applyFont="1" applyBorder="1" applyAlignment="1" applyProtection="1">
      <alignment horizontal="center"/>
      <protection/>
    </xf>
    <xf numFmtId="0" fontId="7" fillId="0" borderId="17" xfId="0" applyNumberFormat="1" applyFont="1" applyBorder="1" applyAlignment="1" applyProtection="1">
      <alignment/>
      <protection/>
    </xf>
    <xf numFmtId="0" fontId="7" fillId="0" borderId="20" xfId="0" applyNumberFormat="1" applyFont="1" applyBorder="1" applyAlignment="1" applyProtection="1">
      <alignment horizontal="center"/>
      <protection/>
    </xf>
    <xf numFmtId="167" fontId="8" fillId="0" borderId="10" xfId="0" applyNumberFormat="1" applyFont="1" applyBorder="1" applyAlignment="1" applyProtection="1">
      <alignment horizontal="center"/>
      <protection/>
    </xf>
    <xf numFmtId="0" fontId="8" fillId="35" borderId="21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166" fontId="8" fillId="35" borderId="23" xfId="0" applyNumberFormat="1" applyFont="1" applyFill="1" applyBorder="1" applyAlignment="1" applyProtection="1">
      <alignment horizontal="center"/>
      <protection/>
    </xf>
    <xf numFmtId="0" fontId="8" fillId="35" borderId="24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/>
      <protection/>
    </xf>
    <xf numFmtId="166" fontId="8" fillId="35" borderId="25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 horizontal="center"/>
      <protection/>
    </xf>
    <xf numFmtId="167" fontId="8" fillId="0" borderId="27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167" fontId="8" fillId="0" borderId="10" xfId="0" applyNumberFormat="1" applyFont="1" applyBorder="1" applyAlignment="1" applyProtection="1">
      <alignment horizontal="center"/>
      <protection hidden="1"/>
    </xf>
    <xf numFmtId="169" fontId="8" fillId="0" borderId="27" xfId="0" applyNumberFormat="1" applyFont="1" applyBorder="1" applyAlignment="1" applyProtection="1">
      <alignment horizontal="center"/>
      <protection hidden="1"/>
    </xf>
    <xf numFmtId="169" fontId="8" fillId="0" borderId="17" xfId="0" applyNumberFormat="1" applyFont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 quotePrefix="1">
      <alignment horizontal="right"/>
      <protection/>
    </xf>
    <xf numFmtId="166" fontId="8" fillId="35" borderId="25" xfId="0" applyNumberFormat="1" applyFont="1" applyFill="1" applyBorder="1" applyAlignment="1" applyProtection="1" quotePrefix="1">
      <alignment horizontal="center"/>
      <protection/>
    </xf>
    <xf numFmtId="166" fontId="10" fillId="35" borderId="25" xfId="0" applyNumberFormat="1" applyFont="1" applyFill="1" applyBorder="1" applyAlignment="1" applyProtection="1">
      <alignment horizontal="center"/>
      <protection/>
    </xf>
    <xf numFmtId="166" fontId="8" fillId="35" borderId="28" xfId="0" applyNumberFormat="1" applyFont="1" applyFill="1" applyBorder="1" applyAlignment="1" applyProtection="1">
      <alignment horizontal="center"/>
      <protection/>
    </xf>
    <xf numFmtId="167" fontId="7" fillId="0" borderId="17" xfId="0" applyNumberFormat="1" applyFont="1" applyBorder="1" applyAlignment="1" applyProtection="1">
      <alignment horizontal="center"/>
      <protection/>
    </xf>
    <xf numFmtId="167" fontId="7" fillId="0" borderId="29" xfId="0" applyNumberFormat="1" applyFont="1" applyBorder="1" applyAlignment="1" applyProtection="1">
      <alignment horizontal="center"/>
      <protection/>
    </xf>
    <xf numFmtId="0" fontId="7" fillId="0" borderId="30" xfId="0" applyNumberFormat="1" applyFont="1" applyBorder="1" applyAlignment="1" applyProtection="1">
      <alignment horizontal="center"/>
      <protection/>
    </xf>
    <xf numFmtId="0" fontId="7" fillId="35" borderId="31" xfId="0" applyNumberFormat="1" applyFont="1" applyFill="1" applyBorder="1" applyAlignment="1" applyProtection="1">
      <alignment horizontal="center"/>
      <protection/>
    </xf>
    <xf numFmtId="0" fontId="7" fillId="35" borderId="32" xfId="0" applyNumberFormat="1" applyFont="1" applyFill="1" applyBorder="1" applyAlignment="1" applyProtection="1">
      <alignment horizontal="center"/>
      <protection/>
    </xf>
    <xf numFmtId="167" fontId="7" fillId="35" borderId="32" xfId="0" applyNumberFormat="1" applyFont="1" applyFill="1" applyBorder="1" applyAlignment="1" applyProtection="1">
      <alignment horizontal="center"/>
      <protection/>
    </xf>
    <xf numFmtId="167" fontId="7" fillId="35" borderId="33" xfId="0" applyNumberFormat="1" applyFont="1" applyFill="1" applyBorder="1" applyAlignment="1" applyProtection="1">
      <alignment horizontal="center"/>
      <protection/>
    </xf>
    <xf numFmtId="0" fontId="7" fillId="35" borderId="34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167" fontId="7" fillId="35" borderId="0" xfId="0" applyNumberFormat="1" applyFont="1" applyFill="1" applyBorder="1" applyAlignment="1" applyProtection="1">
      <alignment horizontal="center"/>
      <protection/>
    </xf>
    <xf numFmtId="167" fontId="7" fillId="35" borderId="35" xfId="0" applyNumberFormat="1" applyFont="1" applyFill="1" applyBorder="1" applyAlignment="1" applyProtection="1">
      <alignment horizontal="center"/>
      <protection/>
    </xf>
    <xf numFmtId="0" fontId="7" fillId="35" borderId="36" xfId="0" applyNumberFormat="1" applyFont="1" applyFill="1" applyBorder="1" applyAlignment="1" applyProtection="1">
      <alignment horizontal="center"/>
      <protection/>
    </xf>
    <xf numFmtId="0" fontId="7" fillId="35" borderId="37" xfId="0" applyNumberFormat="1" applyFont="1" applyFill="1" applyBorder="1" applyAlignment="1" applyProtection="1">
      <alignment horizontal="center"/>
      <protection/>
    </xf>
    <xf numFmtId="167" fontId="7" fillId="35" borderId="37" xfId="0" applyNumberFormat="1" applyFont="1" applyFill="1" applyBorder="1" applyAlignment="1" applyProtection="1">
      <alignment horizontal="center"/>
      <protection/>
    </xf>
    <xf numFmtId="167" fontId="7" fillId="35" borderId="38" xfId="0" applyNumberFormat="1" applyFont="1" applyFill="1" applyBorder="1" applyAlignment="1" applyProtection="1">
      <alignment horizontal="center"/>
      <protection/>
    </xf>
    <xf numFmtId="167" fontId="13" fillId="0" borderId="17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5" fillId="33" borderId="21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74" fontId="0" fillId="0" borderId="17" xfId="0" applyNumberFormat="1" applyBorder="1" applyAlignment="1">
      <alignment/>
    </xf>
    <xf numFmtId="0" fontId="0" fillId="0" borderId="39" xfId="0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174" fontId="12" fillId="0" borderId="17" xfId="0" applyNumberFormat="1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171" fontId="0" fillId="0" borderId="40" xfId="0" applyNumberFormat="1" applyBorder="1" applyAlignment="1" applyProtection="1">
      <alignment/>
      <protection/>
    </xf>
    <xf numFmtId="172" fontId="17" fillId="33" borderId="17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172" fontId="1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9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2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righ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8" fillId="36" borderId="17" xfId="0" applyFont="1" applyFill="1" applyBorder="1" applyAlignment="1" applyProtection="1">
      <alignment horizontal="center"/>
      <protection locked="0"/>
    </xf>
    <xf numFmtId="0" fontId="7" fillId="36" borderId="15" xfId="0" applyNumberFormat="1" applyFont="1" applyFill="1" applyBorder="1" applyAlignment="1" applyProtection="1">
      <alignment horizontal="center"/>
      <protection locked="0"/>
    </xf>
    <xf numFmtId="0" fontId="7" fillId="36" borderId="18" xfId="0" applyNumberFormat="1" applyFont="1" applyFill="1" applyBorder="1" applyAlignment="1" applyProtection="1">
      <alignment horizontal="center"/>
      <protection locked="0"/>
    </xf>
    <xf numFmtId="167" fontId="7" fillId="36" borderId="15" xfId="0" applyNumberFormat="1" applyFont="1" applyFill="1" applyBorder="1" applyAlignment="1" applyProtection="1">
      <alignment horizontal="center"/>
      <protection locked="0"/>
    </xf>
    <xf numFmtId="0" fontId="7" fillId="36" borderId="41" xfId="0" applyNumberFormat="1" applyFont="1" applyFill="1" applyBorder="1" applyAlignment="1" applyProtection="1">
      <alignment horizontal="center"/>
      <protection locked="0"/>
    </xf>
    <xf numFmtId="0" fontId="7" fillId="36" borderId="42" xfId="0" applyNumberFormat="1" applyFont="1" applyFill="1" applyBorder="1" applyAlignment="1" applyProtection="1">
      <alignment horizontal="center"/>
      <protection locked="0"/>
    </xf>
    <xf numFmtId="0" fontId="7" fillId="36" borderId="26" xfId="0" applyNumberFormat="1" applyFont="1" applyFill="1" applyBorder="1" applyAlignment="1" applyProtection="1">
      <alignment horizontal="center"/>
      <protection locked="0"/>
    </xf>
    <xf numFmtId="167" fontId="7" fillId="36" borderId="26" xfId="0" applyNumberFormat="1" applyFont="1" applyFill="1" applyBorder="1" applyAlignment="1" applyProtection="1">
      <alignment horizontal="center"/>
      <protection locked="0"/>
    </xf>
    <xf numFmtId="167" fontId="7" fillId="36" borderId="18" xfId="0" applyNumberFormat="1" applyFont="1" applyFill="1" applyBorder="1" applyAlignment="1" applyProtection="1">
      <alignment horizontal="center"/>
      <protection locked="0"/>
    </xf>
    <xf numFmtId="0" fontId="8" fillId="36" borderId="41" xfId="0" applyFont="1" applyFill="1" applyBorder="1" applyAlignment="1" applyProtection="1">
      <alignment/>
      <protection locked="0"/>
    </xf>
    <xf numFmtId="167" fontId="7" fillId="0" borderId="43" xfId="0" applyNumberFormat="1" applyFont="1" applyBorder="1" applyAlignment="1" applyProtection="1">
      <alignment horizontal="center"/>
      <protection/>
    </xf>
    <xf numFmtId="167" fontId="7" fillId="0" borderId="15" xfId="0" applyNumberFormat="1" applyFont="1" applyFill="1" applyBorder="1" applyAlignment="1" applyProtection="1">
      <alignment horizontal="center"/>
      <protection/>
    </xf>
    <xf numFmtId="0" fontId="7" fillId="0" borderId="44" xfId="0" applyNumberFormat="1" applyFont="1" applyBorder="1" applyAlignment="1" applyProtection="1">
      <alignment/>
      <protection/>
    </xf>
    <xf numFmtId="0" fontId="7" fillId="36" borderId="44" xfId="0" applyNumberFormat="1" applyFont="1" applyFill="1" applyBorder="1" applyAlignment="1" applyProtection="1">
      <alignment horizontal="center"/>
      <protection locked="0"/>
    </xf>
    <xf numFmtId="0" fontId="7" fillId="0" borderId="44" xfId="0" applyNumberFormat="1" applyFont="1" applyBorder="1" applyAlignment="1" applyProtection="1">
      <alignment horizontal="center"/>
      <protection/>
    </xf>
    <xf numFmtId="167" fontId="7" fillId="0" borderId="44" xfId="0" applyNumberFormat="1" applyFont="1" applyBorder="1" applyAlignment="1" applyProtection="1">
      <alignment horizontal="center"/>
      <protection/>
    </xf>
    <xf numFmtId="0" fontId="7" fillId="0" borderId="44" xfId="0" applyNumberFormat="1" applyFont="1" applyFill="1" applyBorder="1" applyAlignment="1" applyProtection="1">
      <alignment horizontal="center"/>
      <protection/>
    </xf>
    <xf numFmtId="167" fontId="7" fillId="0" borderId="45" xfId="0" applyNumberFormat="1" applyFont="1" applyBorder="1" applyAlignment="1" applyProtection="1">
      <alignment horizontal="center"/>
      <protection/>
    </xf>
    <xf numFmtId="0" fontId="7" fillId="35" borderId="46" xfId="0" applyNumberFormat="1" applyFont="1" applyFill="1" applyBorder="1" applyAlignment="1" applyProtection="1">
      <alignment horizontal="center"/>
      <protection/>
    </xf>
    <xf numFmtId="0" fontId="7" fillId="35" borderId="47" xfId="0" applyNumberFormat="1" applyFont="1" applyFill="1" applyBorder="1" applyAlignment="1" applyProtection="1">
      <alignment horizontal="center"/>
      <protection/>
    </xf>
    <xf numFmtId="0" fontId="7" fillId="35" borderId="48" xfId="0" applyNumberFormat="1" applyFont="1" applyFill="1" applyBorder="1" applyAlignment="1" applyProtection="1">
      <alignment horizontal="center"/>
      <protection/>
    </xf>
    <xf numFmtId="0" fontId="7" fillId="35" borderId="49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Border="1" applyAlignment="1" applyProtection="1">
      <alignment/>
      <protection/>
    </xf>
    <xf numFmtId="167" fontId="7" fillId="0" borderId="2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left"/>
    </xf>
    <xf numFmtId="0" fontId="8" fillId="35" borderId="37" xfId="0" applyFont="1" applyFill="1" applyBorder="1" applyAlignment="1" applyProtection="1">
      <alignment horizontal="right"/>
      <protection/>
    </xf>
    <xf numFmtId="0" fontId="7" fillId="36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NumberFormat="1" applyFont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169" fontId="8" fillId="0" borderId="17" xfId="0" applyNumberFormat="1" applyFont="1" applyBorder="1" applyAlignment="1" applyProtection="1">
      <alignment horizontal="center"/>
      <protection/>
    </xf>
    <xf numFmtId="0" fontId="7" fillId="35" borderId="50" xfId="0" applyNumberFormat="1" applyFont="1" applyFill="1" applyBorder="1" applyAlignment="1" applyProtection="1">
      <alignment horizontal="center"/>
      <protection/>
    </xf>
    <xf numFmtId="167" fontId="7" fillId="35" borderId="50" xfId="0" applyNumberFormat="1" applyFont="1" applyFill="1" applyBorder="1" applyAlignment="1" applyProtection="1">
      <alignment horizontal="center"/>
      <protection/>
    </xf>
    <xf numFmtId="167" fontId="7" fillId="35" borderId="51" xfId="0" applyNumberFormat="1" applyFont="1" applyFill="1" applyBorder="1" applyAlignment="1" applyProtection="1">
      <alignment horizontal="center"/>
      <protection/>
    </xf>
    <xf numFmtId="0" fontId="7" fillId="37" borderId="30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16" fillId="34" borderId="31" xfId="0" applyFont="1" applyFill="1" applyBorder="1" applyAlignment="1" applyProtection="1">
      <alignment horizontal="left"/>
      <protection/>
    </xf>
    <xf numFmtId="0" fontId="16" fillId="34" borderId="32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52" xfId="0" applyFont="1" applyFill="1" applyBorder="1" applyAlignment="1" applyProtection="1">
      <alignment horizontal="left"/>
      <protection/>
    </xf>
    <xf numFmtId="0" fontId="18" fillId="0" borderId="53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0" fillId="38" borderId="10" xfId="0" applyFill="1" applyBorder="1" applyAlignment="1" applyProtection="1">
      <alignment horizontal="center"/>
      <protection locked="0"/>
    </xf>
    <xf numFmtId="0" fontId="0" fillId="38" borderId="52" xfId="0" applyFill="1" applyBorder="1" applyAlignment="1" applyProtection="1">
      <alignment horizontal="center"/>
      <protection locked="0"/>
    </xf>
    <xf numFmtId="0" fontId="0" fillId="38" borderId="53" xfId="0" applyFill="1" applyBorder="1" applyAlignment="1" applyProtection="1">
      <alignment horizontal="center"/>
      <protection locked="0"/>
    </xf>
    <xf numFmtId="0" fontId="6" fillId="34" borderId="54" xfId="0" applyFont="1" applyFill="1" applyBorder="1" applyAlignment="1" applyProtection="1">
      <alignment horizontal="center"/>
      <protection/>
    </xf>
    <xf numFmtId="0" fontId="6" fillId="34" borderId="55" xfId="0" applyFont="1" applyFill="1" applyBorder="1" applyAlignment="1" applyProtection="1">
      <alignment horizontal="center"/>
      <protection/>
    </xf>
    <xf numFmtId="0" fontId="6" fillId="34" borderId="56" xfId="0" applyFont="1" applyFill="1" applyBorder="1" applyAlignment="1" applyProtection="1">
      <alignment horizontal="center"/>
      <protection/>
    </xf>
    <xf numFmtId="0" fontId="6" fillId="34" borderId="57" xfId="0" applyFont="1" applyFill="1" applyBorder="1" applyAlignment="1" applyProtection="1">
      <alignment horizontal="center"/>
      <protection/>
    </xf>
    <xf numFmtId="0" fontId="6" fillId="34" borderId="58" xfId="0" applyFont="1" applyFill="1" applyBorder="1" applyAlignment="1" applyProtection="1">
      <alignment horizontal="center"/>
      <protection/>
    </xf>
    <xf numFmtId="0" fontId="6" fillId="34" borderId="59" xfId="0" applyFont="1" applyFill="1" applyBorder="1" applyAlignment="1" applyProtection="1">
      <alignment horizontal="center"/>
      <protection/>
    </xf>
    <xf numFmtId="0" fontId="6" fillId="34" borderId="60" xfId="0" applyFont="1" applyFill="1" applyBorder="1" applyAlignment="1" applyProtection="1">
      <alignment horizontal="center"/>
      <protection/>
    </xf>
    <xf numFmtId="0" fontId="6" fillId="34" borderId="61" xfId="0" applyFont="1" applyFill="1" applyBorder="1" applyAlignment="1" applyProtection="1">
      <alignment horizontal="center"/>
      <protection/>
    </xf>
    <xf numFmtId="0" fontId="9" fillId="0" borderId="27" xfId="0" applyNumberFormat="1" applyFont="1" applyBorder="1" applyAlignment="1" applyProtection="1">
      <alignment horizontal="left"/>
      <protection/>
    </xf>
    <xf numFmtId="0" fontId="9" fillId="0" borderId="37" xfId="0" applyNumberFormat="1" applyFont="1" applyBorder="1" applyAlignment="1" applyProtection="1">
      <alignment horizontal="left"/>
      <protection/>
    </xf>
    <xf numFmtId="0" fontId="9" fillId="0" borderId="28" xfId="0" applyNumberFormat="1" applyFont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left"/>
      <protection/>
    </xf>
    <xf numFmtId="0" fontId="9" fillId="0" borderId="52" xfId="0" applyNumberFormat="1" applyFont="1" applyBorder="1" applyAlignment="1" applyProtection="1">
      <alignment horizontal="left"/>
      <protection/>
    </xf>
    <xf numFmtId="0" fontId="9" fillId="0" borderId="53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52" xfId="0" applyFont="1" applyBorder="1" applyAlignment="1" applyProtection="1">
      <alignment horizontal="right"/>
      <protection/>
    </xf>
    <xf numFmtId="0" fontId="12" fillId="0" borderId="10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3" fillId="33" borderId="52" xfId="0" applyFont="1" applyFill="1" applyBorder="1" applyAlignment="1" applyProtection="1">
      <alignment horizontal="center"/>
      <protection/>
    </xf>
    <xf numFmtId="0" fontId="3" fillId="33" borderId="53" xfId="0" applyFont="1" applyFill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right"/>
      <protection/>
    </xf>
    <xf numFmtId="0" fontId="12" fillId="0" borderId="52" xfId="0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/>
      <protection/>
    </xf>
    <xf numFmtId="0" fontId="12" fillId="0" borderId="53" xfId="0" applyFont="1" applyBorder="1" applyAlignment="1" applyProtection="1">
      <alignment horizontal="left"/>
      <protection/>
    </xf>
    <xf numFmtId="186" fontId="12" fillId="0" borderId="52" xfId="0" applyNumberFormat="1" applyFont="1" applyBorder="1" applyAlignment="1" applyProtection="1">
      <alignment horizontal="center"/>
      <protection/>
    </xf>
    <xf numFmtId="186" fontId="12" fillId="0" borderId="5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16" fillId="34" borderId="24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27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2" fillId="33" borderId="10" xfId="0" applyFont="1" applyFill="1" applyBorder="1" applyAlignment="1" applyProtection="1">
      <alignment horizontal="right"/>
      <protection/>
    </xf>
    <xf numFmtId="0" fontId="12" fillId="33" borderId="52" xfId="0" applyFont="1" applyFill="1" applyBorder="1" applyAlignment="1" applyProtection="1">
      <alignment horizontal="right"/>
      <protection/>
    </xf>
    <xf numFmtId="0" fontId="12" fillId="33" borderId="53" xfId="0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186" fontId="12" fillId="0" borderId="21" xfId="0" applyNumberFormat="1" applyFont="1" applyFill="1" applyBorder="1" applyAlignment="1" applyProtection="1">
      <alignment horizontal="center"/>
      <protection/>
    </xf>
    <xf numFmtId="186" fontId="12" fillId="0" borderId="22" xfId="0" applyNumberFormat="1" applyFont="1" applyFill="1" applyBorder="1" applyAlignment="1" applyProtection="1">
      <alignment horizontal="center"/>
      <protection/>
    </xf>
    <xf numFmtId="186" fontId="12" fillId="0" borderId="23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right"/>
      <protection/>
    </xf>
    <xf numFmtId="0" fontId="0" fillId="38" borderId="21" xfId="0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33" borderId="52" xfId="0" applyFont="1" applyFill="1" applyBorder="1" applyAlignment="1" applyProtection="1">
      <alignment horizontal="left" vertical="top" wrapText="1"/>
      <protection/>
    </xf>
    <xf numFmtId="0" fontId="0" fillId="33" borderId="53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52" xfId="0" applyFont="1" applyFill="1" applyBorder="1" applyAlignment="1" applyProtection="1">
      <alignment horizontal="left"/>
      <protection/>
    </xf>
    <xf numFmtId="0" fontId="0" fillId="33" borderId="53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right"/>
      <protection/>
    </xf>
    <xf numFmtId="0" fontId="12" fillId="0" borderId="52" xfId="0" applyFont="1" applyFill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strike val="0"/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28575</xdr:rowOff>
    </xdr:from>
    <xdr:to>
      <xdr:col>2</xdr:col>
      <xdr:colOff>114300</xdr:colOff>
      <xdr:row>3</xdr:row>
      <xdr:rowOff>457200</xdr:rowOff>
    </xdr:to>
    <xdr:pic>
      <xdr:nvPicPr>
        <xdr:cNvPr id="1" name="Picture 29" descr="firelite log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5775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84</xdr:row>
      <xdr:rowOff>38100</xdr:rowOff>
    </xdr:from>
    <xdr:to>
      <xdr:col>2</xdr:col>
      <xdr:colOff>114300</xdr:colOff>
      <xdr:row>84</xdr:row>
      <xdr:rowOff>466725</xdr:rowOff>
    </xdr:to>
    <xdr:pic>
      <xdr:nvPicPr>
        <xdr:cNvPr id="2" name="Picture 30" descr="firelite log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44525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.7109375" style="0" customWidth="1"/>
    <col min="2" max="2" width="23.00390625" style="0" customWidth="1"/>
    <col min="3" max="3" width="6.140625" style="0" customWidth="1"/>
    <col min="4" max="4" width="2.00390625" style="0" bestFit="1" customWidth="1"/>
    <col min="5" max="5" width="12.28125" style="0" customWidth="1"/>
    <col min="6" max="6" width="2.140625" style="0" bestFit="1" customWidth="1"/>
    <col min="7" max="7" width="11.57421875" style="0" customWidth="1"/>
    <col min="8" max="8" width="6.7109375" style="0" customWidth="1"/>
    <col min="9" max="9" width="1.7109375" style="0" bestFit="1" customWidth="1"/>
    <col min="10" max="10" width="12.28125" style="0" customWidth="1"/>
    <col min="11" max="11" width="2.00390625" style="0" bestFit="1" customWidth="1"/>
    <col min="12" max="12" width="12.140625" style="0" customWidth="1"/>
    <col min="27" max="27" width="10.140625" style="0" bestFit="1" customWidth="1"/>
  </cols>
  <sheetData>
    <row r="1" spans="2:12" ht="12.75">
      <c r="B1" s="204" t="s">
        <v>88</v>
      </c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2:12" ht="12.75">
      <c r="B2" s="207" t="s">
        <v>106</v>
      </c>
      <c r="C2" s="208"/>
      <c r="D2" s="208"/>
      <c r="E2" s="208"/>
      <c r="F2" s="208"/>
      <c r="G2" s="208"/>
      <c r="H2" s="208"/>
      <c r="I2" s="208"/>
      <c r="J2" s="208"/>
      <c r="K2" s="208"/>
      <c r="L2" s="209"/>
    </row>
    <row r="3" spans="1:7" ht="10.5" customHeight="1">
      <c r="A3" s="1"/>
      <c r="B3" s="1"/>
      <c r="C3" s="1"/>
      <c r="D3" s="1"/>
      <c r="E3" s="1"/>
      <c r="F3" s="1"/>
      <c r="G3" s="1"/>
    </row>
    <row r="4" spans="1:12" ht="37.5" customHeight="1">
      <c r="A4" s="1"/>
      <c r="B4" s="2"/>
      <c r="C4" s="155" t="s">
        <v>108</v>
      </c>
      <c r="D4" s="155"/>
      <c r="E4" s="155"/>
      <c r="F4" s="155"/>
      <c r="G4" s="155"/>
      <c r="H4" s="155"/>
      <c r="I4" s="155"/>
      <c r="J4" s="155"/>
      <c r="K4" s="155"/>
      <c r="L4" s="156"/>
    </row>
    <row r="5" spans="1:31" ht="12.75" customHeight="1">
      <c r="A5" s="1"/>
      <c r="B5" s="215" t="s">
        <v>0</v>
      </c>
      <c r="C5" s="216"/>
      <c r="D5" s="216"/>
      <c r="E5" s="216"/>
      <c r="F5" s="216"/>
      <c r="G5" s="216"/>
      <c r="H5" s="217"/>
      <c r="I5" s="217"/>
      <c r="J5" s="217"/>
      <c r="K5" s="217"/>
      <c r="L5" s="218"/>
      <c r="AA5" t="s">
        <v>1</v>
      </c>
      <c r="AB5">
        <v>0.084</v>
      </c>
      <c r="AD5" t="s">
        <v>2</v>
      </c>
      <c r="AE5">
        <v>24</v>
      </c>
    </row>
    <row r="6" spans="1:31" ht="12.75" customHeight="1">
      <c r="A6" s="1"/>
      <c r="B6" s="219"/>
      <c r="C6" s="220"/>
      <c r="D6" s="220"/>
      <c r="E6" s="220"/>
      <c r="F6" s="220"/>
      <c r="G6" s="220"/>
      <c r="H6" s="221"/>
      <c r="I6" s="221"/>
      <c r="J6" s="221"/>
      <c r="K6" s="221"/>
      <c r="L6" s="222"/>
      <c r="AA6" t="s">
        <v>3</v>
      </c>
      <c r="AB6">
        <v>0.167</v>
      </c>
      <c r="AD6" t="s">
        <v>4</v>
      </c>
      <c r="AE6">
        <v>48</v>
      </c>
    </row>
    <row r="7" spans="1:31" s="5" customFormat="1" ht="12" customHeight="1">
      <c r="A7" s="3"/>
      <c r="B7" s="4"/>
      <c r="C7" s="136" t="s">
        <v>5</v>
      </c>
      <c r="D7" s="136"/>
      <c r="E7" s="136"/>
      <c r="F7" s="136"/>
      <c r="G7" s="136"/>
      <c r="H7" s="136" t="s">
        <v>6</v>
      </c>
      <c r="I7" s="136"/>
      <c r="J7" s="136"/>
      <c r="K7" s="136"/>
      <c r="L7" s="137"/>
      <c r="AA7" t="s">
        <v>7</v>
      </c>
      <c r="AB7">
        <v>0.25</v>
      </c>
      <c r="AC7"/>
      <c r="AD7" t="s">
        <v>8</v>
      </c>
      <c r="AE7">
        <v>60</v>
      </c>
    </row>
    <row r="8" spans="1:31" s="5" customFormat="1" ht="12" customHeight="1">
      <c r="A8" s="3"/>
      <c r="B8" s="6" t="s">
        <v>9</v>
      </c>
      <c r="C8" s="7" t="s">
        <v>10</v>
      </c>
      <c r="D8" s="141" t="s">
        <v>11</v>
      </c>
      <c r="E8" s="142"/>
      <c r="F8" s="143"/>
      <c r="G8" s="7" t="s">
        <v>12</v>
      </c>
      <c r="H8" s="7" t="s">
        <v>10</v>
      </c>
      <c r="I8" s="138" t="s">
        <v>11</v>
      </c>
      <c r="J8" s="139"/>
      <c r="K8" s="140"/>
      <c r="L8" s="8" t="s">
        <v>12</v>
      </c>
      <c r="AA8" t="s">
        <v>13</v>
      </c>
      <c r="AB8">
        <v>0.334</v>
      </c>
      <c r="AC8"/>
      <c r="AD8" t="s">
        <v>14</v>
      </c>
      <c r="AE8">
        <v>72</v>
      </c>
    </row>
    <row r="9" spans="1:31" s="5" customFormat="1" ht="12" customHeight="1">
      <c r="A9" s="3"/>
      <c r="B9" s="9" t="s">
        <v>15</v>
      </c>
      <c r="C9" s="10">
        <v>1</v>
      </c>
      <c r="D9" s="10" t="s">
        <v>16</v>
      </c>
      <c r="E9" s="11">
        <v>0.145</v>
      </c>
      <c r="F9" s="10" t="s">
        <v>17</v>
      </c>
      <c r="G9" s="12">
        <f aca="true" t="shared" si="0" ref="G9:G34">IF(C9&gt;0,PRODUCT(C9,E9),"")</f>
        <v>0.145</v>
      </c>
      <c r="H9" s="10">
        <f aca="true" t="shared" si="1" ref="H9:H34">C9</f>
        <v>1</v>
      </c>
      <c r="I9" s="10" t="s">
        <v>16</v>
      </c>
      <c r="J9" s="11">
        <v>0.275</v>
      </c>
      <c r="K9" s="10" t="s">
        <v>17</v>
      </c>
      <c r="L9" s="12">
        <f aca="true" t="shared" si="2" ref="L9:L34">IF(H9&gt;0,PRODUCT(H9,J9),"")</f>
        <v>0.275</v>
      </c>
      <c r="AA9" t="s">
        <v>18</v>
      </c>
      <c r="AB9">
        <v>0.417</v>
      </c>
      <c r="AD9" s="5" t="s">
        <v>103</v>
      </c>
      <c r="AE9" s="5">
        <v>90</v>
      </c>
    </row>
    <row r="10" spans="1:28" s="5" customFormat="1" ht="12.75" customHeight="1">
      <c r="A10" s="3"/>
      <c r="B10" s="9" t="s">
        <v>98</v>
      </c>
      <c r="C10" s="88">
        <v>1</v>
      </c>
      <c r="D10" s="10" t="s">
        <v>16</v>
      </c>
      <c r="E10" s="11">
        <v>0</v>
      </c>
      <c r="F10" s="10" t="s">
        <v>17</v>
      </c>
      <c r="G10" s="12">
        <f t="shared" si="0"/>
        <v>0</v>
      </c>
      <c r="H10" s="10">
        <f t="shared" si="1"/>
        <v>1</v>
      </c>
      <c r="I10" s="10" t="s">
        <v>16</v>
      </c>
      <c r="J10" s="11">
        <v>0</v>
      </c>
      <c r="K10" s="10" t="s">
        <v>17</v>
      </c>
      <c r="L10" s="12">
        <f t="shared" si="2"/>
        <v>0</v>
      </c>
      <c r="AA10" t="s">
        <v>19</v>
      </c>
      <c r="AB10">
        <v>0.5</v>
      </c>
    </row>
    <row r="11" spans="1:28" s="5" customFormat="1" ht="12" customHeight="1">
      <c r="A11" s="3"/>
      <c r="B11" s="9" t="s">
        <v>33</v>
      </c>
      <c r="C11" s="88">
        <v>0</v>
      </c>
      <c r="D11" s="10" t="s">
        <v>16</v>
      </c>
      <c r="E11" s="11">
        <v>0.005</v>
      </c>
      <c r="F11" s="10" t="s">
        <v>17</v>
      </c>
      <c r="G11" s="12">
        <f>IF(C11&gt;0,PRODUCT(C11,E11),"")</f>
      </c>
      <c r="H11" s="13">
        <f>C11</f>
        <v>0</v>
      </c>
      <c r="I11" s="10" t="s">
        <v>16</v>
      </c>
      <c r="J11" s="90">
        <v>0.011</v>
      </c>
      <c r="K11" s="10" t="s">
        <v>17</v>
      </c>
      <c r="L11" s="12">
        <f>IF(H11&gt;0,PRODUCT(H11,J11),"")</f>
      </c>
      <c r="AA11" t="s">
        <v>21</v>
      </c>
      <c r="AB11">
        <v>0.75</v>
      </c>
    </row>
    <row r="12" spans="1:28" s="5" customFormat="1" ht="12" customHeight="1">
      <c r="A12" s="3"/>
      <c r="B12" s="111" t="s">
        <v>107</v>
      </c>
      <c r="C12" s="113">
        <v>0</v>
      </c>
      <c r="D12" s="114" t="s">
        <v>16</v>
      </c>
      <c r="E12" s="15">
        <v>0.093</v>
      </c>
      <c r="F12" s="114" t="s">
        <v>17</v>
      </c>
      <c r="G12" s="39">
        <f>IF(C12&gt;0,PRODUCT(C12,E12),"")</f>
      </c>
      <c r="H12" s="115">
        <f>C12</f>
        <v>0</v>
      </c>
      <c r="I12" s="114" t="s">
        <v>16</v>
      </c>
      <c r="J12" s="15">
        <v>0.136</v>
      </c>
      <c r="K12" s="114" t="s">
        <v>17</v>
      </c>
      <c r="L12" s="116">
        <f>IF(H12&gt;0,PRODUCT(H12,J12),"")</f>
      </c>
      <c r="AA12" t="s">
        <v>23</v>
      </c>
      <c r="AB12">
        <v>1</v>
      </c>
    </row>
    <row r="13" spans="1:28" s="5" customFormat="1" ht="12" customHeight="1">
      <c r="A13" s="3"/>
      <c r="B13" s="111" t="s">
        <v>111</v>
      </c>
      <c r="C13" s="113">
        <v>0</v>
      </c>
      <c r="D13" s="114" t="s">
        <v>16</v>
      </c>
      <c r="E13" s="15">
        <v>0.098</v>
      </c>
      <c r="F13" s="114" t="s">
        <v>17</v>
      </c>
      <c r="G13" s="39">
        <f>IF(C13&gt;0,PRODUCT(C13,E13),"")</f>
      </c>
      <c r="H13" s="115">
        <f>C13</f>
        <v>0</v>
      </c>
      <c r="I13" s="114" t="s">
        <v>16</v>
      </c>
      <c r="J13" s="15">
        <v>0.155</v>
      </c>
      <c r="K13" s="114" t="s">
        <v>17</v>
      </c>
      <c r="L13" s="116">
        <f>IF(H13&gt;0,PRODUCT(H13,J13),"")</f>
      </c>
      <c r="AA13"/>
      <c r="AB13"/>
    </row>
    <row r="14" spans="1:28" s="5" customFormat="1" ht="12" customHeight="1">
      <c r="A14" s="3"/>
      <c r="B14" s="147" t="s">
        <v>90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AA14"/>
      <c r="AB14"/>
    </row>
    <row r="15" spans="1:28" s="5" customFormat="1" ht="12" customHeight="1">
      <c r="A15" s="3"/>
      <c r="B15" s="9" t="s">
        <v>102</v>
      </c>
      <c r="C15" s="88">
        <v>2</v>
      </c>
      <c r="D15" s="10" t="s">
        <v>16</v>
      </c>
      <c r="E15" s="11">
        <v>0.015</v>
      </c>
      <c r="F15" s="10" t="s">
        <v>17</v>
      </c>
      <c r="G15" s="12">
        <f aca="true" t="shared" si="3" ref="G15:G20">IF(C15&gt;0,PRODUCT(C15,E15),"")</f>
        <v>0.03</v>
      </c>
      <c r="H15" s="13">
        <f aca="true" t="shared" si="4" ref="H15:H20">C15</f>
        <v>2</v>
      </c>
      <c r="I15" s="10" t="s">
        <v>16</v>
      </c>
      <c r="J15" s="11">
        <v>0.04</v>
      </c>
      <c r="K15" s="10" t="s">
        <v>17</v>
      </c>
      <c r="L15" s="12">
        <f aca="true" t="shared" si="5" ref="L15:L20">IF(H15&gt;0,PRODUCT(H15,J15),"")</f>
        <v>0.08</v>
      </c>
      <c r="AA15"/>
      <c r="AB15"/>
    </row>
    <row r="16" spans="1:28" s="5" customFormat="1" ht="12" customHeight="1">
      <c r="A16" s="3"/>
      <c r="B16" s="9" t="s">
        <v>92</v>
      </c>
      <c r="C16" s="88">
        <v>0</v>
      </c>
      <c r="D16" s="10" t="s">
        <v>16</v>
      </c>
      <c r="E16" s="11">
        <v>0.028</v>
      </c>
      <c r="F16" s="10" t="s">
        <v>17</v>
      </c>
      <c r="G16" s="12">
        <f t="shared" si="3"/>
      </c>
      <c r="H16" s="13">
        <f t="shared" si="4"/>
        <v>0</v>
      </c>
      <c r="I16" s="10" t="s">
        <v>16</v>
      </c>
      <c r="J16" s="11">
        <v>0.068</v>
      </c>
      <c r="K16" s="10" t="s">
        <v>17</v>
      </c>
      <c r="L16" s="12">
        <f t="shared" si="5"/>
      </c>
      <c r="AA16"/>
      <c r="AB16"/>
    </row>
    <row r="17" spans="1:28" s="5" customFormat="1" ht="12" customHeight="1">
      <c r="A17" s="3"/>
      <c r="B17" s="9" t="s">
        <v>101</v>
      </c>
      <c r="C17" s="88">
        <v>0</v>
      </c>
      <c r="D17" s="10" t="s">
        <v>16</v>
      </c>
      <c r="E17" s="11">
        <v>0.028</v>
      </c>
      <c r="F17" s="10" t="s">
        <v>17</v>
      </c>
      <c r="G17" s="12">
        <f t="shared" si="3"/>
      </c>
      <c r="H17" s="13">
        <f t="shared" si="4"/>
        <v>0</v>
      </c>
      <c r="I17" s="10" t="s">
        <v>16</v>
      </c>
      <c r="J17" s="11">
        <v>0.068</v>
      </c>
      <c r="K17" s="10" t="s">
        <v>17</v>
      </c>
      <c r="L17" s="12">
        <f t="shared" si="5"/>
      </c>
      <c r="AA17"/>
      <c r="AB17"/>
    </row>
    <row r="18" spans="1:28" s="5" customFormat="1" ht="12" customHeight="1">
      <c r="A18" s="3"/>
      <c r="B18" s="9" t="s">
        <v>93</v>
      </c>
      <c r="C18" s="88">
        <v>0</v>
      </c>
      <c r="D18" s="10" t="s">
        <v>16</v>
      </c>
      <c r="E18" s="11">
        <v>0.015</v>
      </c>
      <c r="F18" s="10" t="s">
        <v>17</v>
      </c>
      <c r="G18" s="12">
        <f t="shared" si="3"/>
      </c>
      <c r="H18" s="13">
        <f t="shared" si="4"/>
        <v>0</v>
      </c>
      <c r="I18" s="10" t="s">
        <v>16</v>
      </c>
      <c r="J18" s="11">
        <v>0.075</v>
      </c>
      <c r="K18" s="10" t="s">
        <v>17</v>
      </c>
      <c r="L18" s="12">
        <f t="shared" si="5"/>
      </c>
      <c r="AA18"/>
      <c r="AB18"/>
    </row>
    <row r="19" spans="1:28" s="5" customFormat="1" ht="12" customHeight="1">
      <c r="A19" s="3"/>
      <c r="B19" s="9" t="s">
        <v>94</v>
      </c>
      <c r="C19" s="88">
        <v>0</v>
      </c>
      <c r="D19" s="10" t="s">
        <v>16</v>
      </c>
      <c r="E19" s="11">
        <v>0.035</v>
      </c>
      <c r="F19" s="10" t="s">
        <v>17</v>
      </c>
      <c r="G19" s="12">
        <f t="shared" si="3"/>
      </c>
      <c r="H19" s="13">
        <f t="shared" si="4"/>
        <v>0</v>
      </c>
      <c r="I19" s="10" t="s">
        <v>16</v>
      </c>
      <c r="J19" s="11">
        <v>0.2</v>
      </c>
      <c r="K19" s="10" t="s">
        <v>17</v>
      </c>
      <c r="L19" s="12">
        <f t="shared" si="5"/>
      </c>
      <c r="AA19"/>
      <c r="AB19"/>
    </row>
    <row r="20" spans="1:28" s="5" customFormat="1" ht="12" customHeight="1">
      <c r="A20" s="3"/>
      <c r="B20" s="9" t="s">
        <v>95</v>
      </c>
      <c r="C20" s="88">
        <v>0</v>
      </c>
      <c r="D20" s="10" t="s">
        <v>16</v>
      </c>
      <c r="E20" s="11">
        <v>0.045</v>
      </c>
      <c r="F20" s="10" t="s">
        <v>17</v>
      </c>
      <c r="G20" s="12">
        <f t="shared" si="3"/>
      </c>
      <c r="H20" s="13">
        <f t="shared" si="4"/>
        <v>0</v>
      </c>
      <c r="I20" s="10" t="s">
        <v>16</v>
      </c>
      <c r="J20" s="11">
        <v>0.045</v>
      </c>
      <c r="K20" s="10" t="s">
        <v>17</v>
      </c>
      <c r="L20" s="12">
        <f t="shared" si="5"/>
      </c>
      <c r="AA20"/>
      <c r="AB20"/>
    </row>
    <row r="21" spans="1:28" s="5" customFormat="1" ht="12" customHeight="1">
      <c r="A21" s="3"/>
      <c r="B21" s="147" t="s">
        <v>91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AA21"/>
      <c r="AB21"/>
    </row>
    <row r="22" spans="1:28" s="5" customFormat="1" ht="12" customHeight="1">
      <c r="A22" s="3"/>
      <c r="B22" s="99" t="s">
        <v>20</v>
      </c>
      <c r="C22" s="100">
        <v>0</v>
      </c>
      <c r="D22" s="101" t="s">
        <v>16</v>
      </c>
      <c r="E22" s="102">
        <v>0.03</v>
      </c>
      <c r="F22" s="101" t="s">
        <v>17</v>
      </c>
      <c r="G22" s="102">
        <f t="shared" si="0"/>
      </c>
      <c r="H22" s="103">
        <f t="shared" si="1"/>
        <v>0</v>
      </c>
      <c r="I22" s="101" t="s">
        <v>16</v>
      </c>
      <c r="J22" s="102">
        <v>0.158</v>
      </c>
      <c r="K22" s="101" t="s">
        <v>17</v>
      </c>
      <c r="L22" s="104">
        <f t="shared" si="2"/>
      </c>
      <c r="AA22"/>
      <c r="AB22"/>
    </row>
    <row r="23" spans="1:28" s="5" customFormat="1" ht="12" customHeight="1">
      <c r="A23" s="3"/>
      <c r="B23" s="9" t="s">
        <v>22</v>
      </c>
      <c r="C23" s="88">
        <v>0</v>
      </c>
      <c r="D23" s="10" t="s">
        <v>16</v>
      </c>
      <c r="E23" s="11">
        <v>0.04</v>
      </c>
      <c r="F23" s="10" t="s">
        <v>17</v>
      </c>
      <c r="G23" s="11">
        <f t="shared" si="0"/>
      </c>
      <c r="H23" s="13">
        <f t="shared" si="1"/>
        <v>0</v>
      </c>
      <c r="I23" s="10" t="s">
        <v>16</v>
      </c>
      <c r="J23" s="102">
        <v>0.056</v>
      </c>
      <c r="K23" s="10" t="s">
        <v>17</v>
      </c>
      <c r="L23" s="97">
        <f t="shared" si="2"/>
      </c>
      <c r="AA23"/>
      <c r="AB23"/>
    </row>
    <row r="24" spans="1:12" s="5" customFormat="1" ht="12" customHeight="1">
      <c r="A24" s="3"/>
      <c r="B24" s="9" t="s">
        <v>24</v>
      </c>
      <c r="C24" s="88">
        <v>0</v>
      </c>
      <c r="D24" s="10" t="s">
        <v>16</v>
      </c>
      <c r="E24" s="11">
        <v>0.04</v>
      </c>
      <c r="F24" s="10" t="s">
        <v>17</v>
      </c>
      <c r="G24" s="11">
        <f t="shared" si="0"/>
      </c>
      <c r="H24" s="13">
        <f t="shared" si="1"/>
        <v>0</v>
      </c>
      <c r="I24" s="10" t="s">
        <v>16</v>
      </c>
      <c r="J24" s="11">
        <v>0.056</v>
      </c>
      <c r="K24" s="10" t="s">
        <v>17</v>
      </c>
      <c r="L24" s="97">
        <f t="shared" si="2"/>
      </c>
    </row>
    <row r="25" spans="1:12" s="5" customFormat="1" ht="12" customHeight="1">
      <c r="A25" s="3"/>
      <c r="B25" s="9" t="s">
        <v>25</v>
      </c>
      <c r="C25" s="88">
        <v>0</v>
      </c>
      <c r="D25" s="10" t="s">
        <v>16</v>
      </c>
      <c r="E25" s="11">
        <v>0.002</v>
      </c>
      <c r="F25" s="10" t="s">
        <v>17</v>
      </c>
      <c r="G25" s="11">
        <f t="shared" si="0"/>
      </c>
      <c r="H25" s="13">
        <f t="shared" si="1"/>
        <v>0</v>
      </c>
      <c r="I25" s="10" t="s">
        <v>16</v>
      </c>
      <c r="J25" s="11">
        <v>0.018</v>
      </c>
      <c r="K25" s="10" t="s">
        <v>17</v>
      </c>
      <c r="L25" s="97">
        <f t="shared" si="2"/>
      </c>
    </row>
    <row r="26" spans="1:12" s="5" customFormat="1" ht="12" customHeight="1">
      <c r="A26" s="3"/>
      <c r="B26" s="9" t="s">
        <v>26</v>
      </c>
      <c r="C26" s="88">
        <v>0</v>
      </c>
      <c r="D26" s="10" t="s">
        <v>16</v>
      </c>
      <c r="E26" s="11">
        <v>0.002</v>
      </c>
      <c r="F26" s="10" t="s">
        <v>17</v>
      </c>
      <c r="G26" s="11">
        <f t="shared" si="0"/>
      </c>
      <c r="H26" s="13">
        <f t="shared" si="1"/>
        <v>0</v>
      </c>
      <c r="I26" s="10" t="s">
        <v>16</v>
      </c>
      <c r="J26" s="11">
        <v>0.018</v>
      </c>
      <c r="K26" s="10" t="s">
        <v>17</v>
      </c>
      <c r="L26" s="97">
        <f t="shared" si="2"/>
      </c>
    </row>
    <row r="27" spans="1:12" s="5" customFormat="1" ht="12" customHeight="1">
      <c r="A27" s="3"/>
      <c r="B27" s="9" t="s">
        <v>27</v>
      </c>
      <c r="C27" s="88">
        <v>0</v>
      </c>
      <c r="D27" s="10" t="s">
        <v>16</v>
      </c>
      <c r="E27" s="11">
        <v>0.04</v>
      </c>
      <c r="F27" s="10" t="s">
        <v>17</v>
      </c>
      <c r="G27" s="11">
        <f t="shared" si="0"/>
      </c>
      <c r="H27" s="13">
        <f t="shared" si="1"/>
        <v>0</v>
      </c>
      <c r="I27" s="10" t="s">
        <v>16</v>
      </c>
      <c r="J27" s="11">
        <v>0.056</v>
      </c>
      <c r="K27" s="10" t="s">
        <v>17</v>
      </c>
      <c r="L27" s="97">
        <f t="shared" si="2"/>
      </c>
    </row>
    <row r="28" spans="1:12" s="5" customFormat="1" ht="12" customHeight="1">
      <c r="A28" s="3"/>
      <c r="B28" s="9" t="s">
        <v>28</v>
      </c>
      <c r="C28" s="88">
        <v>0</v>
      </c>
      <c r="D28" s="10" t="s">
        <v>16</v>
      </c>
      <c r="E28" s="11">
        <v>0.04</v>
      </c>
      <c r="F28" s="10" t="s">
        <v>17</v>
      </c>
      <c r="G28" s="11">
        <f t="shared" si="0"/>
      </c>
      <c r="H28" s="13">
        <f t="shared" si="1"/>
        <v>0</v>
      </c>
      <c r="I28" s="10" t="s">
        <v>16</v>
      </c>
      <c r="J28" s="11">
        <v>0.056</v>
      </c>
      <c r="K28" s="10" t="s">
        <v>17</v>
      </c>
      <c r="L28" s="97">
        <f t="shared" si="2"/>
      </c>
    </row>
    <row r="29" spans="1:12" s="5" customFormat="1" ht="12" customHeight="1">
      <c r="A29" s="3"/>
      <c r="B29" s="9" t="s">
        <v>29</v>
      </c>
      <c r="C29" s="88">
        <v>0</v>
      </c>
      <c r="D29" s="10" t="s">
        <v>16</v>
      </c>
      <c r="E29" s="11">
        <v>0.025</v>
      </c>
      <c r="F29" s="10" t="s">
        <v>17</v>
      </c>
      <c r="G29" s="11">
        <f t="shared" si="0"/>
      </c>
      <c r="H29" s="13">
        <f t="shared" si="1"/>
        <v>0</v>
      </c>
      <c r="I29" s="10" t="s">
        <v>16</v>
      </c>
      <c r="J29" s="11">
        <v>0.065</v>
      </c>
      <c r="K29" s="10" t="s">
        <v>17</v>
      </c>
      <c r="L29" s="97">
        <f t="shared" si="2"/>
      </c>
    </row>
    <row r="30" spans="1:12" s="5" customFormat="1" ht="12" customHeight="1">
      <c r="A30" s="3"/>
      <c r="B30" s="9" t="s">
        <v>30</v>
      </c>
      <c r="C30" s="88">
        <v>0</v>
      </c>
      <c r="D30" s="10" t="s">
        <v>16</v>
      </c>
      <c r="E30" s="11">
        <v>0.04</v>
      </c>
      <c r="F30" s="10" t="s">
        <v>17</v>
      </c>
      <c r="G30" s="11">
        <f t="shared" si="0"/>
      </c>
      <c r="H30" s="13">
        <f t="shared" si="1"/>
        <v>0</v>
      </c>
      <c r="I30" s="10" t="s">
        <v>16</v>
      </c>
      <c r="J30" s="11">
        <v>0.056</v>
      </c>
      <c r="K30" s="10" t="s">
        <v>17</v>
      </c>
      <c r="L30" s="97">
        <f t="shared" si="2"/>
      </c>
    </row>
    <row r="31" spans="1:12" s="5" customFormat="1" ht="12" customHeight="1">
      <c r="A31" s="3"/>
      <c r="B31" s="9" t="s">
        <v>31</v>
      </c>
      <c r="C31" s="88">
        <v>0</v>
      </c>
      <c r="D31" s="10" t="s">
        <v>16</v>
      </c>
      <c r="E31" s="11">
        <v>0.002</v>
      </c>
      <c r="F31" s="10" t="s">
        <v>17</v>
      </c>
      <c r="G31" s="11">
        <f t="shared" si="0"/>
      </c>
      <c r="H31" s="13">
        <f t="shared" si="1"/>
        <v>0</v>
      </c>
      <c r="I31" s="10" t="s">
        <v>16</v>
      </c>
      <c r="J31" s="11">
        <v>0.018</v>
      </c>
      <c r="K31" s="10" t="s">
        <v>17</v>
      </c>
      <c r="L31" s="97">
        <f t="shared" si="2"/>
      </c>
    </row>
    <row r="32" spans="1:12" s="5" customFormat="1" ht="12" customHeight="1">
      <c r="A32" s="3"/>
      <c r="B32" s="9" t="s">
        <v>32</v>
      </c>
      <c r="C32" s="88">
        <v>0</v>
      </c>
      <c r="D32" s="10" t="s">
        <v>16</v>
      </c>
      <c r="E32" s="11">
        <v>0.025</v>
      </c>
      <c r="F32" s="10" t="s">
        <v>17</v>
      </c>
      <c r="G32" s="11">
        <f t="shared" si="0"/>
      </c>
      <c r="H32" s="13">
        <f t="shared" si="1"/>
        <v>0</v>
      </c>
      <c r="I32" s="10" t="s">
        <v>16</v>
      </c>
      <c r="J32" s="11">
        <v>0.064</v>
      </c>
      <c r="K32" s="10" t="s">
        <v>17</v>
      </c>
      <c r="L32" s="97">
        <f t="shared" si="2"/>
      </c>
    </row>
    <row r="33" spans="1:12" s="5" customFormat="1" ht="12" customHeight="1">
      <c r="A33" s="3"/>
      <c r="B33" s="144" t="s">
        <v>96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6"/>
    </row>
    <row r="34" spans="1:12" s="5" customFormat="1" ht="12" customHeight="1">
      <c r="A34" s="3"/>
      <c r="B34" s="9" t="s">
        <v>89</v>
      </c>
      <c r="C34" s="88">
        <v>0</v>
      </c>
      <c r="D34" s="10" t="s">
        <v>16</v>
      </c>
      <c r="E34" s="90">
        <v>0</v>
      </c>
      <c r="F34" s="10" t="s">
        <v>17</v>
      </c>
      <c r="G34" s="97">
        <f t="shared" si="0"/>
      </c>
      <c r="H34" s="13">
        <f t="shared" si="1"/>
        <v>0</v>
      </c>
      <c r="I34" s="10" t="s">
        <v>16</v>
      </c>
      <c r="J34" s="90">
        <v>0</v>
      </c>
      <c r="K34" s="10" t="s">
        <v>17</v>
      </c>
      <c r="L34" s="97">
        <f t="shared" si="2"/>
      </c>
    </row>
    <row r="35" spans="1:12" s="5" customFormat="1" ht="12" customHeight="1">
      <c r="A35" s="3"/>
      <c r="B35" s="144" t="s">
        <v>35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s="5" customFormat="1" ht="12" customHeight="1">
      <c r="A36" s="3"/>
      <c r="B36" s="20" t="s">
        <v>36</v>
      </c>
      <c r="C36" s="91">
        <v>0</v>
      </c>
      <c r="D36" s="21" t="s">
        <v>16</v>
      </c>
      <c r="E36" s="22">
        <v>0.002</v>
      </c>
      <c r="F36" s="21" t="s">
        <v>17</v>
      </c>
      <c r="G36" s="12">
        <f aca="true" t="shared" si="6" ref="G36:G67">IF(C36&gt;0,PRODUCT(C36,E36),"")</f>
      </c>
      <c r="H36" s="23"/>
      <c r="I36" s="24"/>
      <c r="J36" s="24"/>
      <c r="K36" s="24"/>
      <c r="L36" s="25"/>
    </row>
    <row r="37" spans="1:12" s="5" customFormat="1" ht="12" customHeight="1">
      <c r="A37" s="3"/>
      <c r="B37" s="20" t="s">
        <v>37</v>
      </c>
      <c r="C37" s="91">
        <v>0</v>
      </c>
      <c r="D37" s="21" t="s">
        <v>16</v>
      </c>
      <c r="E37" s="22">
        <v>0.002</v>
      </c>
      <c r="F37" s="21" t="s">
        <v>17</v>
      </c>
      <c r="G37" s="12">
        <f t="shared" si="6"/>
      </c>
      <c r="H37" s="26"/>
      <c r="I37" s="27"/>
      <c r="J37" s="27"/>
      <c r="K37" s="27"/>
      <c r="L37" s="28"/>
    </row>
    <row r="38" spans="1:12" s="5" customFormat="1" ht="12" customHeight="1">
      <c r="A38" s="3"/>
      <c r="B38" s="20" t="s">
        <v>38</v>
      </c>
      <c r="C38" s="92">
        <v>0</v>
      </c>
      <c r="D38" s="29" t="s">
        <v>16</v>
      </c>
      <c r="E38" s="30">
        <v>0.017</v>
      </c>
      <c r="F38" s="29" t="s">
        <v>17</v>
      </c>
      <c r="G38" s="12">
        <f t="shared" si="6"/>
      </c>
      <c r="H38" s="26"/>
      <c r="I38" s="27"/>
      <c r="J38" s="27"/>
      <c r="K38" s="27"/>
      <c r="L38" s="28"/>
    </row>
    <row r="39" spans="1:12" s="5" customFormat="1" ht="12" customHeight="1">
      <c r="A39" s="3"/>
      <c r="B39" s="9" t="s">
        <v>39</v>
      </c>
      <c r="C39" s="88">
        <v>0</v>
      </c>
      <c r="D39" s="10" t="s">
        <v>16</v>
      </c>
      <c r="E39" s="11">
        <v>0.0003</v>
      </c>
      <c r="F39" s="10" t="s">
        <v>17</v>
      </c>
      <c r="G39" s="12">
        <f t="shared" si="6"/>
      </c>
      <c r="H39" s="26"/>
      <c r="I39" s="27"/>
      <c r="J39" s="27"/>
      <c r="K39" s="27"/>
      <c r="L39" s="28"/>
    </row>
    <row r="40" spans="1:12" s="5" customFormat="1" ht="12" customHeight="1">
      <c r="A40" s="3"/>
      <c r="B40" s="9" t="s">
        <v>40</v>
      </c>
      <c r="C40" s="88">
        <v>1</v>
      </c>
      <c r="D40" s="10" t="s">
        <v>16</v>
      </c>
      <c r="E40" s="11">
        <v>0.0003</v>
      </c>
      <c r="F40" s="10" t="s">
        <v>17</v>
      </c>
      <c r="G40" s="12">
        <f t="shared" si="6"/>
        <v>0.0003</v>
      </c>
      <c r="H40" s="26"/>
      <c r="I40" s="27"/>
      <c r="J40" s="27"/>
      <c r="K40" s="27"/>
      <c r="L40" s="28"/>
    </row>
    <row r="41" spans="1:12" s="5" customFormat="1" ht="12" customHeight="1">
      <c r="A41" s="3"/>
      <c r="B41" s="9" t="s">
        <v>41</v>
      </c>
      <c r="C41" s="88">
        <v>0</v>
      </c>
      <c r="D41" s="10" t="s">
        <v>16</v>
      </c>
      <c r="E41" s="11">
        <v>0.0003</v>
      </c>
      <c r="F41" s="10" t="s">
        <v>17</v>
      </c>
      <c r="G41" s="12">
        <f t="shared" si="6"/>
      </c>
      <c r="H41" s="26"/>
      <c r="I41" s="27"/>
      <c r="J41" s="27"/>
      <c r="K41" s="27"/>
      <c r="L41" s="28"/>
    </row>
    <row r="42" spans="1:12" s="5" customFormat="1" ht="12" customHeight="1">
      <c r="A42" s="3"/>
      <c r="B42" s="9" t="s">
        <v>42</v>
      </c>
      <c r="C42" s="88">
        <v>0</v>
      </c>
      <c r="D42" s="10" t="s">
        <v>16</v>
      </c>
      <c r="E42" s="11">
        <v>0.0003</v>
      </c>
      <c r="F42" s="10" t="s">
        <v>17</v>
      </c>
      <c r="G42" s="12">
        <f t="shared" si="6"/>
      </c>
      <c r="H42" s="26"/>
      <c r="I42" s="27"/>
      <c r="J42" s="27"/>
      <c r="K42" s="27"/>
      <c r="L42" s="28"/>
    </row>
    <row r="43" spans="1:12" s="5" customFormat="1" ht="12" customHeight="1">
      <c r="A43" s="3"/>
      <c r="B43" s="9" t="s">
        <v>43</v>
      </c>
      <c r="C43" s="88">
        <v>0</v>
      </c>
      <c r="D43" s="10" t="s">
        <v>16</v>
      </c>
      <c r="E43" s="11">
        <v>0.0003</v>
      </c>
      <c r="F43" s="10" t="s">
        <v>17</v>
      </c>
      <c r="G43" s="12">
        <f t="shared" si="6"/>
      </c>
      <c r="H43" s="26"/>
      <c r="I43" s="27"/>
      <c r="J43" s="27"/>
      <c r="K43" s="27"/>
      <c r="L43" s="28"/>
    </row>
    <row r="44" spans="1:12" s="5" customFormat="1" ht="12" customHeight="1">
      <c r="A44" s="3"/>
      <c r="B44" s="9" t="s">
        <v>44</v>
      </c>
      <c r="C44" s="88">
        <v>0</v>
      </c>
      <c r="D44" s="10" t="s">
        <v>16</v>
      </c>
      <c r="E44" s="11">
        <v>0.0003</v>
      </c>
      <c r="F44" s="10" t="s">
        <v>17</v>
      </c>
      <c r="G44" s="12">
        <f t="shared" si="6"/>
      </c>
      <c r="H44" s="26"/>
      <c r="I44" s="27"/>
      <c r="J44" s="27"/>
      <c r="K44" s="27"/>
      <c r="L44" s="28"/>
    </row>
    <row r="45" spans="1:12" s="5" customFormat="1" ht="12" customHeight="1">
      <c r="A45" s="3"/>
      <c r="B45" s="9" t="s">
        <v>45</v>
      </c>
      <c r="C45" s="88">
        <v>0</v>
      </c>
      <c r="D45" s="10" t="s">
        <v>16</v>
      </c>
      <c r="E45" s="11">
        <v>0.0003</v>
      </c>
      <c r="F45" s="10" t="s">
        <v>17</v>
      </c>
      <c r="G45" s="12">
        <f t="shared" si="6"/>
      </c>
      <c r="H45" s="26"/>
      <c r="I45" s="27"/>
      <c r="J45" s="27"/>
      <c r="K45" s="27"/>
      <c r="L45" s="28"/>
    </row>
    <row r="46" spans="1:12" s="5" customFormat="1" ht="12" customHeight="1">
      <c r="A46" s="3"/>
      <c r="B46" s="9" t="s">
        <v>46</v>
      </c>
      <c r="C46" s="88">
        <v>0</v>
      </c>
      <c r="D46" s="10" t="s">
        <v>16</v>
      </c>
      <c r="E46" s="11">
        <v>0.0003</v>
      </c>
      <c r="F46" s="10" t="s">
        <v>17</v>
      </c>
      <c r="G46" s="12">
        <f t="shared" si="6"/>
      </c>
      <c r="H46" s="26"/>
      <c r="I46" s="27"/>
      <c r="J46" s="27"/>
      <c r="K46" s="27"/>
      <c r="L46" s="28"/>
    </row>
    <row r="47" spans="1:12" s="5" customFormat="1" ht="12" customHeight="1">
      <c r="A47" s="3"/>
      <c r="B47" s="9" t="s">
        <v>47</v>
      </c>
      <c r="C47" s="88">
        <v>0</v>
      </c>
      <c r="D47" s="10" t="s">
        <v>16</v>
      </c>
      <c r="E47" s="11">
        <v>0.0003</v>
      </c>
      <c r="F47" s="10" t="s">
        <v>17</v>
      </c>
      <c r="G47" s="12">
        <f t="shared" si="6"/>
      </c>
      <c r="H47" s="26"/>
      <c r="I47" s="27"/>
      <c r="J47" s="27"/>
      <c r="K47" s="27"/>
      <c r="L47" s="28"/>
    </row>
    <row r="48" spans="1:12" s="5" customFormat="1" ht="12" customHeight="1">
      <c r="A48" s="3"/>
      <c r="B48" s="14" t="s">
        <v>48</v>
      </c>
      <c r="C48" s="87">
        <v>0</v>
      </c>
      <c r="D48" s="31" t="s">
        <v>16</v>
      </c>
      <c r="E48" s="32">
        <v>0.0003</v>
      </c>
      <c r="F48" s="33" t="s">
        <v>17</v>
      </c>
      <c r="G48" s="34">
        <f t="shared" si="6"/>
      </c>
      <c r="H48" s="26"/>
      <c r="I48" s="27"/>
      <c r="J48" s="27"/>
      <c r="K48" s="27"/>
      <c r="L48" s="28"/>
    </row>
    <row r="49" spans="1:12" s="5" customFormat="1" ht="12" customHeight="1">
      <c r="A49" s="3"/>
      <c r="B49" s="14" t="s">
        <v>49</v>
      </c>
      <c r="C49" s="87">
        <v>0</v>
      </c>
      <c r="D49" s="31" t="s">
        <v>16</v>
      </c>
      <c r="E49" s="32">
        <v>0.0003</v>
      </c>
      <c r="F49" s="33" t="s">
        <v>17</v>
      </c>
      <c r="G49" s="34">
        <f t="shared" si="6"/>
      </c>
      <c r="H49" s="26"/>
      <c r="I49" s="27"/>
      <c r="J49" s="27"/>
      <c r="K49" s="27"/>
      <c r="L49" s="28"/>
    </row>
    <row r="50" spans="1:12" s="5" customFormat="1" ht="12" customHeight="1">
      <c r="A50" s="3"/>
      <c r="B50" s="111" t="s">
        <v>104</v>
      </c>
      <c r="C50" s="87">
        <v>5</v>
      </c>
      <c r="D50" s="31" t="s">
        <v>16</v>
      </c>
      <c r="E50" s="32">
        <v>0.0003</v>
      </c>
      <c r="F50" s="33" t="s">
        <v>17</v>
      </c>
      <c r="G50" s="34">
        <f t="shared" si="6"/>
        <v>0.0014999999999999998</v>
      </c>
      <c r="H50" s="26"/>
      <c r="I50" s="27"/>
      <c r="J50" s="27"/>
      <c r="K50" s="27"/>
      <c r="L50" s="28"/>
    </row>
    <row r="51" spans="1:12" s="5" customFormat="1" ht="12" customHeight="1">
      <c r="A51" s="3"/>
      <c r="B51" s="109" t="s">
        <v>50</v>
      </c>
      <c r="C51" s="93">
        <v>0</v>
      </c>
      <c r="D51" s="29" t="s">
        <v>16</v>
      </c>
      <c r="E51" s="110">
        <v>0.0004</v>
      </c>
      <c r="F51" s="29" t="s">
        <v>17</v>
      </c>
      <c r="G51" s="40">
        <f t="shared" si="6"/>
      </c>
      <c r="H51" s="26"/>
      <c r="I51" s="27"/>
      <c r="J51" s="27"/>
      <c r="K51" s="27"/>
      <c r="L51" s="28"/>
    </row>
    <row r="52" spans="1:12" s="5" customFormat="1" ht="12" customHeight="1">
      <c r="A52" s="3"/>
      <c r="B52" s="9" t="s">
        <v>51</v>
      </c>
      <c r="C52" s="88">
        <v>0</v>
      </c>
      <c r="D52" s="10" t="s">
        <v>16</v>
      </c>
      <c r="E52" s="11">
        <v>0.0035</v>
      </c>
      <c r="F52" s="10" t="s">
        <v>17</v>
      </c>
      <c r="G52" s="12">
        <f t="shared" si="6"/>
      </c>
      <c r="H52" s="26"/>
      <c r="I52" s="27"/>
      <c r="J52" s="27"/>
      <c r="K52" s="27"/>
      <c r="L52" s="28"/>
    </row>
    <row r="53" spans="1:12" s="5" customFormat="1" ht="12" customHeight="1">
      <c r="A53" s="3"/>
      <c r="B53" s="9" t="s">
        <v>52</v>
      </c>
      <c r="C53" s="88">
        <v>1</v>
      </c>
      <c r="D53" s="10" t="s">
        <v>16</v>
      </c>
      <c r="E53" s="11">
        <v>0.00075</v>
      </c>
      <c r="F53" s="10" t="s">
        <v>17</v>
      </c>
      <c r="G53" s="12">
        <f t="shared" si="6"/>
        <v>0.00075</v>
      </c>
      <c r="H53" s="26"/>
      <c r="I53" s="27"/>
      <c r="J53" s="27"/>
      <c r="K53" s="27"/>
      <c r="L53" s="28"/>
    </row>
    <row r="54" spans="1:12" s="5" customFormat="1" ht="12" customHeight="1">
      <c r="A54" s="3"/>
      <c r="B54" s="9" t="s">
        <v>53</v>
      </c>
      <c r="C54" s="88">
        <v>0</v>
      </c>
      <c r="D54" s="10" t="s">
        <v>16</v>
      </c>
      <c r="E54" s="11">
        <v>0.000375</v>
      </c>
      <c r="F54" s="10" t="s">
        <v>17</v>
      </c>
      <c r="G54" s="12">
        <f t="shared" si="6"/>
      </c>
      <c r="H54" s="26"/>
      <c r="I54" s="27"/>
      <c r="J54" s="27"/>
      <c r="K54" s="27"/>
      <c r="L54" s="28"/>
    </row>
    <row r="55" spans="1:12" s="5" customFormat="1" ht="12" customHeight="1">
      <c r="A55" s="3"/>
      <c r="B55" s="9" t="s">
        <v>54</v>
      </c>
      <c r="C55" s="88">
        <v>1</v>
      </c>
      <c r="D55" s="10" t="s">
        <v>16</v>
      </c>
      <c r="E55" s="11">
        <v>0.00027</v>
      </c>
      <c r="F55" s="10" t="s">
        <v>17</v>
      </c>
      <c r="G55" s="12">
        <f t="shared" si="6"/>
        <v>0.00027</v>
      </c>
      <c r="H55" s="26"/>
      <c r="I55" s="27"/>
      <c r="J55" s="35"/>
      <c r="K55" s="35"/>
      <c r="L55" s="36"/>
    </row>
    <row r="56" spans="1:12" s="5" customFormat="1" ht="12" customHeight="1">
      <c r="A56" s="3"/>
      <c r="B56" s="9" t="s">
        <v>55</v>
      </c>
      <c r="C56" s="88">
        <v>0</v>
      </c>
      <c r="D56" s="10" t="s">
        <v>16</v>
      </c>
      <c r="E56" s="11">
        <v>0.002</v>
      </c>
      <c r="F56" s="10" t="s">
        <v>17</v>
      </c>
      <c r="G56" s="12">
        <f t="shared" si="6"/>
      </c>
      <c r="H56" s="26"/>
      <c r="I56" s="27"/>
      <c r="J56" s="35"/>
      <c r="K56" s="35"/>
      <c r="L56" s="36"/>
    </row>
    <row r="57" spans="1:12" s="5" customFormat="1" ht="12" customHeight="1">
      <c r="A57" s="3"/>
      <c r="B57" s="9" t="s">
        <v>56</v>
      </c>
      <c r="C57" s="88">
        <v>11</v>
      </c>
      <c r="D57" s="10" t="s">
        <v>16</v>
      </c>
      <c r="E57" s="11">
        <v>0.0003</v>
      </c>
      <c r="F57" s="10" t="s">
        <v>17</v>
      </c>
      <c r="G57" s="12">
        <f t="shared" si="6"/>
        <v>0.0032999999999999995</v>
      </c>
      <c r="H57" s="26"/>
      <c r="I57" s="27"/>
      <c r="J57" s="27"/>
      <c r="K57" s="27"/>
      <c r="L57" s="37"/>
    </row>
    <row r="58" spans="1:12" s="5" customFormat="1" ht="12" customHeight="1">
      <c r="A58" s="3"/>
      <c r="B58" s="9" t="s">
        <v>57</v>
      </c>
      <c r="C58" s="88">
        <v>0</v>
      </c>
      <c r="D58" s="10" t="s">
        <v>16</v>
      </c>
      <c r="E58" s="11">
        <v>0.00039</v>
      </c>
      <c r="F58" s="10" t="s">
        <v>17</v>
      </c>
      <c r="G58" s="12">
        <f t="shared" si="6"/>
      </c>
      <c r="H58" s="26"/>
      <c r="I58" s="27"/>
      <c r="J58" s="27"/>
      <c r="K58" s="27"/>
      <c r="L58" s="28"/>
    </row>
    <row r="59" spans="1:12" s="5" customFormat="1" ht="12" customHeight="1">
      <c r="A59" s="3"/>
      <c r="B59" s="9" t="s">
        <v>58</v>
      </c>
      <c r="C59" s="88">
        <v>0</v>
      </c>
      <c r="D59" s="10" t="s">
        <v>16</v>
      </c>
      <c r="E59" s="11">
        <v>0.00225</v>
      </c>
      <c r="F59" s="10" t="s">
        <v>17</v>
      </c>
      <c r="G59" s="12">
        <f t="shared" si="6"/>
      </c>
      <c r="H59" s="26"/>
      <c r="I59" s="27"/>
      <c r="J59" s="27"/>
      <c r="K59" s="27"/>
      <c r="L59" s="28"/>
    </row>
    <row r="60" spans="1:12" s="5" customFormat="1" ht="12" customHeight="1">
      <c r="A60" s="3"/>
      <c r="B60" s="9" t="s">
        <v>59</v>
      </c>
      <c r="C60" s="88">
        <v>0</v>
      </c>
      <c r="D60" s="10" t="s">
        <v>16</v>
      </c>
      <c r="E60" s="11">
        <v>0.00027</v>
      </c>
      <c r="F60" s="10" t="s">
        <v>17</v>
      </c>
      <c r="G60" s="12">
        <f t="shared" si="6"/>
      </c>
      <c r="H60" s="26"/>
      <c r="I60" s="27"/>
      <c r="J60" s="27"/>
      <c r="K60" s="27"/>
      <c r="L60" s="28"/>
    </row>
    <row r="61" spans="1:12" s="5" customFormat="1" ht="12" customHeight="1">
      <c r="A61" s="3"/>
      <c r="B61" s="9" t="s">
        <v>60</v>
      </c>
      <c r="C61" s="88">
        <v>0</v>
      </c>
      <c r="D61" s="10" t="s">
        <v>16</v>
      </c>
      <c r="E61" s="11">
        <v>0.00145</v>
      </c>
      <c r="F61" s="10" t="s">
        <v>17</v>
      </c>
      <c r="G61" s="12">
        <f t="shared" si="6"/>
      </c>
      <c r="H61" s="26"/>
      <c r="I61" s="27"/>
      <c r="J61" s="27"/>
      <c r="K61" s="27"/>
      <c r="L61" s="28"/>
    </row>
    <row r="62" spans="1:12" s="5" customFormat="1" ht="12" customHeight="1">
      <c r="A62" s="3"/>
      <c r="B62" s="9" t="s">
        <v>61</v>
      </c>
      <c r="C62" s="88">
        <v>0</v>
      </c>
      <c r="D62" s="10" t="s">
        <v>16</v>
      </c>
      <c r="E62" s="11">
        <v>0.0004</v>
      </c>
      <c r="F62" s="10" t="s">
        <v>17</v>
      </c>
      <c r="G62" s="12">
        <f t="shared" si="6"/>
      </c>
      <c r="H62" s="26"/>
      <c r="I62" s="27"/>
      <c r="J62" s="27"/>
      <c r="K62" s="27"/>
      <c r="L62" s="28"/>
    </row>
    <row r="63" spans="1:12" s="5" customFormat="1" ht="12" customHeight="1">
      <c r="A63" s="3"/>
      <c r="B63" s="9" t="s">
        <v>99</v>
      </c>
      <c r="C63" s="88">
        <v>0</v>
      </c>
      <c r="D63" s="10" t="s">
        <v>16</v>
      </c>
      <c r="E63" s="11">
        <v>0.001</v>
      </c>
      <c r="F63" s="10" t="s">
        <v>17</v>
      </c>
      <c r="G63" s="12">
        <f t="shared" si="6"/>
      </c>
      <c r="H63" s="26"/>
      <c r="I63" s="27"/>
      <c r="J63" s="27"/>
      <c r="K63" s="27"/>
      <c r="L63" s="28"/>
    </row>
    <row r="64" spans="1:12" s="5" customFormat="1" ht="12" customHeight="1">
      <c r="A64" s="3"/>
      <c r="B64" s="9" t="s">
        <v>100</v>
      </c>
      <c r="C64" s="88">
        <v>0</v>
      </c>
      <c r="D64" s="10" t="s">
        <v>16</v>
      </c>
      <c r="E64" s="11">
        <v>0.001</v>
      </c>
      <c r="F64" s="10" t="s">
        <v>17</v>
      </c>
      <c r="G64" s="12">
        <f t="shared" si="6"/>
      </c>
      <c r="H64" s="26"/>
      <c r="I64" s="27"/>
      <c r="J64" s="27"/>
      <c r="K64" s="27"/>
      <c r="L64" s="28"/>
    </row>
    <row r="65" spans="1:12" s="5" customFormat="1" ht="12" customHeight="1">
      <c r="A65" s="3"/>
      <c r="B65" s="9" t="s">
        <v>62</v>
      </c>
      <c r="C65" s="88">
        <v>0</v>
      </c>
      <c r="D65" s="10" t="s">
        <v>16</v>
      </c>
      <c r="E65" s="11">
        <v>0.0005</v>
      </c>
      <c r="F65" s="10" t="s">
        <v>17</v>
      </c>
      <c r="G65" s="12">
        <f t="shared" si="6"/>
      </c>
      <c r="H65" s="26"/>
      <c r="I65" s="27"/>
      <c r="J65" s="27"/>
      <c r="K65" s="27"/>
      <c r="L65" s="28"/>
    </row>
    <row r="66" spans="1:12" s="5" customFormat="1" ht="12" customHeight="1">
      <c r="A66" s="3"/>
      <c r="B66" s="16" t="s">
        <v>63</v>
      </c>
      <c r="C66" s="89">
        <v>0</v>
      </c>
      <c r="D66" s="17" t="s">
        <v>16</v>
      </c>
      <c r="E66" s="18">
        <v>0.00045</v>
      </c>
      <c r="F66" s="17" t="s">
        <v>17</v>
      </c>
      <c r="G66" s="19">
        <f t="shared" si="6"/>
      </c>
      <c r="H66" s="26"/>
      <c r="I66" s="27"/>
      <c r="J66" s="27"/>
      <c r="K66" s="27"/>
      <c r="L66" s="28"/>
    </row>
    <row r="67" spans="1:12" s="5" customFormat="1" ht="12" customHeight="1">
      <c r="A67" s="3"/>
      <c r="B67" s="16" t="s">
        <v>105</v>
      </c>
      <c r="C67" s="89">
        <v>0</v>
      </c>
      <c r="D67" s="17" t="s">
        <v>16</v>
      </c>
      <c r="E67" s="18">
        <v>0.0005</v>
      </c>
      <c r="F67" s="17" t="s">
        <v>17</v>
      </c>
      <c r="G67" s="19">
        <f t="shared" si="6"/>
      </c>
      <c r="H67" s="27"/>
      <c r="I67" s="27"/>
      <c r="J67" s="27"/>
      <c r="K67" s="27"/>
      <c r="L67" s="28"/>
    </row>
    <row r="68" spans="1:12" s="5" customFormat="1" ht="12" customHeight="1">
      <c r="A68" s="3"/>
      <c r="B68" s="16" t="s">
        <v>110</v>
      </c>
      <c r="C68" s="89">
        <v>0</v>
      </c>
      <c r="D68" s="17" t="s">
        <v>16</v>
      </c>
      <c r="E68" s="18">
        <v>0.0013</v>
      </c>
      <c r="F68" s="17" t="s">
        <v>17</v>
      </c>
      <c r="G68" s="19">
        <f>IF(C68&gt;0,PRODUCT(C68,E68),"")</f>
      </c>
      <c r="H68" s="27"/>
      <c r="I68" s="27"/>
      <c r="J68" s="27"/>
      <c r="K68" s="112"/>
      <c r="L68" s="38"/>
    </row>
    <row r="69" spans="1:12" s="5" customFormat="1" ht="12" customHeight="1">
      <c r="A69" s="3"/>
      <c r="B69" s="20"/>
      <c r="C69" s="150" t="s">
        <v>87</v>
      </c>
      <c r="D69" s="151"/>
      <c r="E69" s="151"/>
      <c r="F69" s="151"/>
      <c r="G69" s="151"/>
      <c r="H69" s="151"/>
      <c r="I69" s="151"/>
      <c r="J69" s="151"/>
      <c r="K69" s="151"/>
      <c r="L69" s="39">
        <v>0.4</v>
      </c>
    </row>
    <row r="70" spans="1:12" s="5" customFormat="1" ht="12" customHeight="1">
      <c r="A70" s="3"/>
      <c r="B70" s="9" t="s">
        <v>34</v>
      </c>
      <c r="C70" s="88">
        <v>0</v>
      </c>
      <c r="D70" s="10" t="s">
        <v>16</v>
      </c>
      <c r="E70" s="11">
        <v>0.02</v>
      </c>
      <c r="F70" s="10" t="s">
        <v>17</v>
      </c>
      <c r="G70" s="97">
        <f aca="true" t="shared" si="7" ref="G70:G76">IF(C70&gt;0,PRODUCT(C70,E70),"")</f>
      </c>
      <c r="H70" s="13">
        <f aca="true" t="shared" si="8" ref="H70:H76">C70</f>
        <v>0</v>
      </c>
      <c r="I70" s="10" t="s">
        <v>16</v>
      </c>
      <c r="J70" s="98">
        <v>0.02</v>
      </c>
      <c r="K70" s="10" t="s">
        <v>17</v>
      </c>
      <c r="L70" s="97">
        <f>IF(H70&gt;0,PRODUCT(H70,J70),"")</f>
      </c>
    </row>
    <row r="71" spans="1:12" s="5" customFormat="1" ht="12" customHeight="1">
      <c r="A71" s="3"/>
      <c r="B71" s="9" t="s">
        <v>109</v>
      </c>
      <c r="C71" s="120"/>
      <c r="D71" s="117"/>
      <c r="E71" s="118"/>
      <c r="F71" s="117"/>
      <c r="G71" s="119"/>
      <c r="H71" s="88">
        <v>0</v>
      </c>
      <c r="I71" s="10" t="s">
        <v>16</v>
      </c>
      <c r="J71" s="98">
        <v>0.0217</v>
      </c>
      <c r="K71" s="10" t="s">
        <v>17</v>
      </c>
      <c r="L71" s="97">
        <f>IF(H71&gt;0,PRODUCT(H71,J71),"")</f>
      </c>
    </row>
    <row r="72" spans="1:12" s="5" customFormat="1" ht="12" customHeight="1">
      <c r="A72" s="3"/>
      <c r="B72" s="96" t="s">
        <v>64</v>
      </c>
      <c r="C72" s="93">
        <v>0</v>
      </c>
      <c r="D72" s="29" t="s">
        <v>16</v>
      </c>
      <c r="E72" s="94">
        <v>0</v>
      </c>
      <c r="F72" s="29" t="s">
        <v>17</v>
      </c>
      <c r="G72" s="40">
        <f t="shared" si="7"/>
      </c>
      <c r="H72" s="13">
        <f t="shared" si="8"/>
        <v>0</v>
      </c>
      <c r="I72" s="10" t="s">
        <v>16</v>
      </c>
      <c r="J72" s="90">
        <v>0</v>
      </c>
      <c r="K72" s="10" t="s">
        <v>17</v>
      </c>
      <c r="L72" s="12">
        <f aca="true" t="shared" si="9" ref="L72:L80">IF(H72&gt;0,PRODUCT(H72,J72),"")</f>
      </c>
    </row>
    <row r="73" spans="1:12" s="5" customFormat="1" ht="12" customHeight="1">
      <c r="A73" s="3"/>
      <c r="B73" s="96" t="s">
        <v>65</v>
      </c>
      <c r="C73" s="88">
        <v>0</v>
      </c>
      <c r="D73" s="10" t="s">
        <v>16</v>
      </c>
      <c r="E73" s="90">
        <v>0</v>
      </c>
      <c r="F73" s="10" t="s">
        <v>17</v>
      </c>
      <c r="G73" s="12">
        <f t="shared" si="7"/>
      </c>
      <c r="H73" s="13">
        <f t="shared" si="8"/>
        <v>0</v>
      </c>
      <c r="I73" s="10" t="s">
        <v>16</v>
      </c>
      <c r="J73" s="90">
        <v>0</v>
      </c>
      <c r="K73" s="10" t="s">
        <v>17</v>
      </c>
      <c r="L73" s="12">
        <f t="shared" si="9"/>
      </c>
    </row>
    <row r="74" spans="1:12" s="5" customFormat="1" ht="12" customHeight="1">
      <c r="A74" s="3"/>
      <c r="B74" s="96" t="s">
        <v>66</v>
      </c>
      <c r="C74" s="88">
        <v>0</v>
      </c>
      <c r="D74" s="10" t="s">
        <v>16</v>
      </c>
      <c r="E74" s="90">
        <v>0</v>
      </c>
      <c r="F74" s="10" t="s">
        <v>17</v>
      </c>
      <c r="G74" s="12">
        <f t="shared" si="7"/>
      </c>
      <c r="H74" s="13">
        <f t="shared" si="8"/>
        <v>0</v>
      </c>
      <c r="I74" s="10" t="s">
        <v>16</v>
      </c>
      <c r="J74" s="90">
        <v>0</v>
      </c>
      <c r="K74" s="10" t="s">
        <v>17</v>
      </c>
      <c r="L74" s="12">
        <f t="shared" si="9"/>
      </c>
    </row>
    <row r="75" spans="1:12" s="5" customFormat="1" ht="12" customHeight="1">
      <c r="A75" s="3"/>
      <c r="B75" s="96" t="s">
        <v>67</v>
      </c>
      <c r="C75" s="88">
        <v>0</v>
      </c>
      <c r="D75" s="10" t="s">
        <v>16</v>
      </c>
      <c r="E75" s="90">
        <v>0</v>
      </c>
      <c r="F75" s="10" t="s">
        <v>17</v>
      </c>
      <c r="G75" s="12">
        <f t="shared" si="7"/>
      </c>
      <c r="H75" s="13">
        <f t="shared" si="8"/>
        <v>0</v>
      </c>
      <c r="I75" s="10" t="s">
        <v>16</v>
      </c>
      <c r="J75" s="90">
        <v>0</v>
      </c>
      <c r="K75" s="10" t="s">
        <v>17</v>
      </c>
      <c r="L75" s="12">
        <f t="shared" si="9"/>
      </c>
    </row>
    <row r="76" spans="1:12" s="5" customFormat="1" ht="12" customHeight="1">
      <c r="A76" s="3"/>
      <c r="B76" s="96" t="s">
        <v>68</v>
      </c>
      <c r="C76" s="89">
        <v>0</v>
      </c>
      <c r="D76" s="17" t="s">
        <v>16</v>
      </c>
      <c r="E76" s="95">
        <v>0</v>
      </c>
      <c r="F76" s="17" t="s">
        <v>17</v>
      </c>
      <c r="G76" s="19">
        <f t="shared" si="7"/>
      </c>
      <c r="H76" s="13">
        <f t="shared" si="8"/>
        <v>0</v>
      </c>
      <c r="I76" s="10" t="s">
        <v>16</v>
      </c>
      <c r="J76" s="90">
        <v>0</v>
      </c>
      <c r="K76" s="41" t="s">
        <v>17</v>
      </c>
      <c r="L76" s="39">
        <f t="shared" si="9"/>
      </c>
    </row>
    <row r="77" spans="1:12" s="5" customFormat="1" ht="12" customHeight="1">
      <c r="A77" s="3"/>
      <c r="B77" s="9" t="s">
        <v>69</v>
      </c>
      <c r="C77" s="42"/>
      <c r="D77" s="43"/>
      <c r="E77" s="44"/>
      <c r="F77" s="43"/>
      <c r="G77" s="45"/>
      <c r="H77" s="88">
        <v>1</v>
      </c>
      <c r="I77" s="10" t="s">
        <v>16</v>
      </c>
      <c r="J77" s="90">
        <v>1.5</v>
      </c>
      <c r="K77" s="10" t="s">
        <v>17</v>
      </c>
      <c r="L77" s="12">
        <f t="shared" si="9"/>
        <v>1.5</v>
      </c>
    </row>
    <row r="78" spans="1:12" s="5" customFormat="1" ht="12" customHeight="1">
      <c r="A78" s="3"/>
      <c r="B78" s="9" t="s">
        <v>70</v>
      </c>
      <c r="C78" s="46"/>
      <c r="D78" s="47"/>
      <c r="E78" s="48"/>
      <c r="F78" s="47"/>
      <c r="G78" s="49"/>
      <c r="H78" s="88">
        <v>1</v>
      </c>
      <c r="I78" s="10" t="s">
        <v>16</v>
      </c>
      <c r="J78" s="90">
        <v>1.5</v>
      </c>
      <c r="K78" s="10" t="s">
        <v>17</v>
      </c>
      <c r="L78" s="12">
        <f t="shared" si="9"/>
        <v>1.5</v>
      </c>
    </row>
    <row r="79" spans="1:12" s="5" customFormat="1" ht="12" customHeight="1">
      <c r="A79" s="3"/>
      <c r="B79" s="9" t="s">
        <v>71</v>
      </c>
      <c r="C79" s="46"/>
      <c r="D79" s="47"/>
      <c r="E79" s="48"/>
      <c r="F79" s="47"/>
      <c r="G79" s="49"/>
      <c r="H79" s="88">
        <v>1</v>
      </c>
      <c r="I79" s="10" t="s">
        <v>16</v>
      </c>
      <c r="J79" s="90">
        <v>1.5</v>
      </c>
      <c r="K79" s="10" t="s">
        <v>17</v>
      </c>
      <c r="L79" s="12">
        <f t="shared" si="9"/>
        <v>1.5</v>
      </c>
    </row>
    <row r="80" spans="1:12" s="5" customFormat="1" ht="12" customHeight="1">
      <c r="A80" s="3"/>
      <c r="B80" s="9" t="s">
        <v>72</v>
      </c>
      <c r="C80" s="50"/>
      <c r="D80" s="51"/>
      <c r="E80" s="52"/>
      <c r="F80" s="51"/>
      <c r="G80" s="53"/>
      <c r="H80" s="89">
        <v>1</v>
      </c>
      <c r="I80" s="17" t="s">
        <v>16</v>
      </c>
      <c r="J80" s="95">
        <v>1.5</v>
      </c>
      <c r="K80" s="17" t="s">
        <v>17</v>
      </c>
      <c r="L80" s="12">
        <f t="shared" si="9"/>
        <v>1.5</v>
      </c>
    </row>
    <row r="81" spans="1:12" s="5" customFormat="1" ht="12" customHeight="1">
      <c r="A81" s="3"/>
      <c r="B81" s="9" t="s">
        <v>97</v>
      </c>
      <c r="C81" s="108"/>
      <c r="D81" s="105"/>
      <c r="E81" s="90">
        <v>0</v>
      </c>
      <c r="F81" s="10" t="s">
        <v>17</v>
      </c>
      <c r="G81" s="11">
        <f>IF(E81&gt;0,E81,"")</f>
      </c>
      <c r="H81" s="106"/>
      <c r="I81" s="107"/>
      <c r="J81" s="90">
        <v>0</v>
      </c>
      <c r="K81" s="10" t="s">
        <v>17</v>
      </c>
      <c r="L81" s="11">
        <f>IF(J81&gt;0,J81,"")</f>
      </c>
    </row>
    <row r="82" spans="1:12" s="5" customFormat="1" ht="22.5" customHeight="1">
      <c r="A82" s="3"/>
      <c r="B82" s="157" t="s">
        <v>73</v>
      </c>
      <c r="C82" s="158"/>
      <c r="D82" s="158"/>
      <c r="E82" s="158"/>
      <c r="F82" s="158"/>
      <c r="G82" s="54">
        <f>SUM(G9:G34,G36:G76,G81)</f>
        <v>0.18111999999999998</v>
      </c>
      <c r="H82" s="152" t="s">
        <v>74</v>
      </c>
      <c r="I82" s="153"/>
      <c r="J82" s="153"/>
      <c r="K82" s="154"/>
      <c r="L82" s="54">
        <f>SUM(L9:L34,L69:L81)</f>
        <v>6.755</v>
      </c>
    </row>
    <row r="83" spans="1:7" s="5" customFormat="1" ht="12.75">
      <c r="A83" s="3"/>
      <c r="B83" s="55"/>
      <c r="C83" s="55"/>
      <c r="D83" s="55"/>
      <c r="E83" s="56"/>
      <c r="F83" s="56"/>
      <c r="G83" s="55"/>
    </row>
    <row r="84" spans="1:9" ht="12.75">
      <c r="A84" s="1"/>
      <c r="B84" s="1"/>
      <c r="C84" s="1"/>
      <c r="D84" s="1"/>
      <c r="E84" s="1"/>
      <c r="F84" s="1"/>
      <c r="G84" s="1"/>
      <c r="H84" s="57"/>
      <c r="I84" s="57"/>
    </row>
    <row r="85" spans="1:12" ht="39" customHeight="1">
      <c r="A85" s="1"/>
      <c r="B85" s="58"/>
      <c r="C85" s="155" t="s">
        <v>108</v>
      </c>
      <c r="D85" s="155"/>
      <c r="E85" s="155"/>
      <c r="F85" s="155"/>
      <c r="G85" s="155"/>
      <c r="H85" s="155"/>
      <c r="I85" s="155"/>
      <c r="J85" s="155"/>
      <c r="K85" s="155"/>
      <c r="L85" s="156"/>
    </row>
    <row r="86" spans="1:12" ht="12.75" customHeight="1">
      <c r="A86" s="1"/>
      <c r="B86" s="166" t="s">
        <v>75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8"/>
    </row>
    <row r="87" spans="1:12" ht="11.25" customHeight="1">
      <c r="A87" s="1"/>
      <c r="B87" s="169"/>
      <c r="C87" s="170"/>
      <c r="D87" s="170"/>
      <c r="E87" s="170"/>
      <c r="F87" s="170"/>
      <c r="G87" s="170"/>
      <c r="H87" s="170"/>
      <c r="I87" s="170"/>
      <c r="J87" s="170"/>
      <c r="K87" s="170"/>
      <c r="L87" s="171"/>
    </row>
    <row r="88" spans="1:9" ht="6" customHeight="1">
      <c r="A88" s="1"/>
      <c r="B88" s="59"/>
      <c r="C88" s="60"/>
      <c r="D88" s="60"/>
      <c r="E88" s="60"/>
      <c r="F88" s="60"/>
      <c r="G88" s="61"/>
      <c r="H88" s="57"/>
      <c r="I88" s="57"/>
    </row>
    <row r="89" spans="1:12" ht="13.5" customHeight="1">
      <c r="A89" s="1"/>
      <c r="B89" s="180"/>
      <c r="C89" s="181"/>
      <c r="D89" s="181"/>
      <c r="E89" s="181"/>
      <c r="F89" s="181"/>
      <c r="G89" s="182"/>
      <c r="H89" s="172" t="s">
        <v>76</v>
      </c>
      <c r="I89" s="173"/>
      <c r="J89" s="173"/>
      <c r="K89" s="173"/>
      <c r="L89" s="173"/>
    </row>
    <row r="90" spans="1:12" ht="12.75">
      <c r="A90" s="1"/>
      <c r="B90" s="183"/>
      <c r="C90" s="184"/>
      <c r="D90" s="184"/>
      <c r="E90" s="184"/>
      <c r="F90" s="184"/>
      <c r="G90" s="185"/>
      <c r="H90" s="133" t="s">
        <v>2</v>
      </c>
      <c r="I90" s="134"/>
      <c r="J90" s="134"/>
      <c r="K90" s="134"/>
      <c r="L90" s="135"/>
    </row>
    <row r="91" spans="1:12" ht="12.75">
      <c r="A91" s="1"/>
      <c r="B91" s="161" t="s">
        <v>77</v>
      </c>
      <c r="C91" s="162"/>
      <c r="D91" s="163"/>
      <c r="E91" s="164">
        <f>G82</f>
        <v>0.18111999999999998</v>
      </c>
      <c r="F91" s="164"/>
      <c r="G91" s="165"/>
      <c r="H91" s="63" t="s">
        <v>16</v>
      </c>
      <c r="I91" s="159">
        <f>VLOOKUP(H90,AD5:AE9,2,FALSE)</f>
        <v>24</v>
      </c>
      <c r="J91" s="160"/>
      <c r="K91" s="64" t="s">
        <v>17</v>
      </c>
      <c r="L91" s="65">
        <f>E91*I91</f>
        <v>4.34688</v>
      </c>
    </row>
    <row r="92" spans="1:12" ht="12.75">
      <c r="A92" s="1"/>
      <c r="B92" s="180"/>
      <c r="C92" s="181"/>
      <c r="D92" s="181"/>
      <c r="E92" s="181"/>
      <c r="F92" s="181"/>
      <c r="G92" s="182"/>
      <c r="H92" s="172" t="s">
        <v>78</v>
      </c>
      <c r="I92" s="173"/>
      <c r="J92" s="173"/>
      <c r="K92" s="173"/>
      <c r="L92" s="173"/>
    </row>
    <row r="93" spans="1:12" ht="12.75">
      <c r="A93" s="1"/>
      <c r="B93" s="183"/>
      <c r="C93" s="184"/>
      <c r="D93" s="184"/>
      <c r="E93" s="184"/>
      <c r="F93" s="184"/>
      <c r="G93" s="185"/>
      <c r="H93" s="133" t="s">
        <v>1</v>
      </c>
      <c r="I93" s="134"/>
      <c r="J93" s="134"/>
      <c r="K93" s="134"/>
      <c r="L93" s="135"/>
    </row>
    <row r="94" spans="1:12" ht="12.75">
      <c r="A94" s="1"/>
      <c r="B94" s="188" t="s">
        <v>79</v>
      </c>
      <c r="C94" s="189"/>
      <c r="D94" s="190"/>
      <c r="E94" s="191">
        <f>L82</f>
        <v>6.755</v>
      </c>
      <c r="F94" s="192"/>
      <c r="G94" s="193"/>
      <c r="H94" s="62" t="s">
        <v>16</v>
      </c>
      <c r="I94" s="186">
        <f>VLOOKUP(H93,AA5:AB23,2,FALSE)</f>
        <v>0.084</v>
      </c>
      <c r="J94" s="187"/>
      <c r="K94" s="66" t="s">
        <v>17</v>
      </c>
      <c r="L94" s="67">
        <f>E94*I94</f>
        <v>0.56742</v>
      </c>
    </row>
    <row r="95" spans="1:12" ht="18" customHeight="1">
      <c r="A95" s="1"/>
      <c r="B95" s="194" t="s">
        <v>80</v>
      </c>
      <c r="C95" s="158"/>
      <c r="D95" s="158"/>
      <c r="E95" s="158"/>
      <c r="F95" s="158"/>
      <c r="G95" s="158"/>
      <c r="H95" s="158"/>
      <c r="I95" s="158"/>
      <c r="J95" s="158"/>
      <c r="K95" s="158"/>
      <c r="L95" s="68">
        <f>(L91+L94)</f>
        <v>4.9143</v>
      </c>
    </row>
    <row r="96" spans="1:12" ht="12.75">
      <c r="A96" s="1"/>
      <c r="B96" s="198" t="s">
        <v>81</v>
      </c>
      <c r="C96" s="199"/>
      <c r="D96" s="199"/>
      <c r="E96" s="199"/>
      <c r="F96" s="199"/>
      <c r="G96" s="200"/>
      <c r="H96" s="195">
        <v>1.2</v>
      </c>
      <c r="I96" s="196"/>
      <c r="J96" s="197"/>
      <c r="K96" s="69" t="s">
        <v>17</v>
      </c>
      <c r="L96" s="70">
        <f>H96</f>
        <v>1.2</v>
      </c>
    </row>
    <row r="97" spans="1:12" ht="22.5" customHeight="1">
      <c r="A97" s="1"/>
      <c r="B97" s="177" t="s">
        <v>82</v>
      </c>
      <c r="C97" s="178"/>
      <c r="D97" s="178"/>
      <c r="E97" s="178"/>
      <c r="F97" s="178"/>
      <c r="G97" s="178"/>
      <c r="H97" s="178"/>
      <c r="I97" s="178"/>
      <c r="J97" s="178"/>
      <c r="K97" s="179"/>
      <c r="L97" s="71">
        <f>L95*L96</f>
        <v>5.8971599999999995</v>
      </c>
    </row>
    <row r="98" spans="1:12" ht="7.5" customHeight="1">
      <c r="A98" s="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3"/>
    </row>
    <row r="99" spans="1:12" ht="15.75" customHeight="1">
      <c r="A99" s="1"/>
      <c r="B99" s="213" t="s">
        <v>83</v>
      </c>
      <c r="C99" s="214"/>
      <c r="D99" s="214"/>
      <c r="E99" s="214"/>
      <c r="F99" s="214"/>
      <c r="G99" s="214"/>
      <c r="H99" s="210" t="str">
        <f>IF(L97&lt;=7,"BAT-1270 - 7AH Batteries",IF(L97&lt;=12,"BAT-12120 - 12AH Batteries",IF(L97&lt;=18,"BAT-12180 - 18AH Batteries",IF(L97&lt;=26,"BAT-12260 - 26AH Batteries",IF(L97&lt;=55,"BAT-12550 - 55AH Batteries",IF(L97&lt;=100,"BAT-121000 - 100AH Batteries","No recomendation for battery."))))))</f>
        <v>BAT-1270 - 7AH Batteries</v>
      </c>
      <c r="I99" s="211"/>
      <c r="J99" s="211"/>
      <c r="K99" s="211"/>
      <c r="L99" s="212"/>
    </row>
    <row r="100" spans="1:11" ht="9" customHeight="1">
      <c r="A100" s="1"/>
      <c r="B100" s="1"/>
      <c r="C100" s="1"/>
      <c r="D100" s="1"/>
      <c r="E100" s="1"/>
      <c r="F100" s="1"/>
      <c r="G100" s="1"/>
      <c r="H100" s="74"/>
      <c r="I100" s="75"/>
      <c r="J100" s="76"/>
      <c r="K100" s="77"/>
    </row>
    <row r="101" spans="1:12" ht="12.75">
      <c r="A101" s="1"/>
      <c r="B101" s="124" t="s">
        <v>84</v>
      </c>
      <c r="C101" s="125"/>
      <c r="D101" s="125"/>
      <c r="E101" s="125"/>
      <c r="F101" s="125"/>
      <c r="G101" s="125"/>
      <c r="H101" s="201"/>
      <c r="I101" s="202"/>
      <c r="J101" s="202"/>
      <c r="K101" s="202"/>
      <c r="L101" s="203"/>
    </row>
    <row r="102" spans="1:12" ht="12.75">
      <c r="A102" s="1"/>
      <c r="B102" s="132" t="str">
        <f>IF(L97&lt;=18,"The batteries can be charged by the MS-9200UDLS Charger.",IF(L97&lt;=75,"The batteries will require a CHG-75 External Battery Charger.",IF(L97&lt;=120,"The batteries will require a CHG-120F External Battery Charger.","This system will require multiple External Battery Chargers.")))</f>
        <v>The batteries can be charged by the MS-9200UDLS Charger.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1:12" ht="12.75">
      <c r="A103" s="1"/>
      <c r="B103" s="132" t="str">
        <f>IF(ROUNDUP(L97,0)&lt;=12,"The batteries can be housed in the MS-9200UDLS Cabinet.",IF(ROUNDUP(L97,0)&lt;=18,"The batteries can be housed in the MS-9200UDLS Cabinet.",IF(ROUNDUP(L97,0)&lt;=26,"You will need a BB-26 Backbox for these batteries.",IF(ROUNDUP(L97,0)&lt;=55,"You will need a BB-55 Backbox for these batteries.","You will need multiple BB-55 Backboxes for these batteries."))))</f>
        <v>The batteries can be housed in the MS-9200UDLS Cabinet.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1:7" ht="12.75">
      <c r="A104" s="1"/>
      <c r="B104" s="78"/>
      <c r="C104" s="79"/>
      <c r="D104" s="79"/>
      <c r="E104" s="80"/>
      <c r="F104" s="81"/>
      <c r="G104" s="82"/>
    </row>
    <row r="105" spans="1:12" ht="12.75">
      <c r="A105" s="1"/>
      <c r="B105" s="124" t="s">
        <v>85</v>
      </c>
      <c r="C105" s="125"/>
      <c r="D105" s="125"/>
      <c r="E105" s="125"/>
      <c r="F105" s="125"/>
      <c r="G105" s="125"/>
      <c r="H105" s="129"/>
      <c r="I105" s="130"/>
      <c r="J105" s="130"/>
      <c r="K105" s="130"/>
      <c r="L105" s="131"/>
    </row>
    <row r="106" spans="1:12" ht="12.75">
      <c r="A106" s="1"/>
      <c r="B106" s="126" t="str">
        <f>IF(J77="","NAC#1 current is within the limitations of the circuit.",IF(J77&gt;2.5,"**THE CURRENT FOR NAC#1 EXCEEDS THE MAX. OUTPUT OF THE CIRCUIT**","NAC#1 current is within the limitations of the circuit."))</f>
        <v>NAC#1 current is within the limitations of the circuit.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8"/>
    </row>
    <row r="107" spans="1:12" ht="12.75">
      <c r="A107" s="1"/>
      <c r="B107" s="126" t="str">
        <f>IF(J78="","NAC#2 current is within the limitations of the circuit.",IF(J78&gt;2.5,"**THE CURRENT FOR NAC#2 EXCEEDS THE MAX. OUTPUT OF THE CIRCUIT**","NAC#2 current is within the limitations of the circuit."))</f>
        <v>NAC#2 current is within the limitations of the circuit.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</row>
    <row r="108" spans="1:12" ht="12.75">
      <c r="A108" s="1"/>
      <c r="B108" s="126" t="str">
        <f>IF(J79="","NAC#3 current is within the limitations of the circuit.",IF(J79&gt;2.5,"**THE CURRENT FOR NAC#3 EXCEEDS THE MAX. OUTPUT OF THE CIRCUIT**","NAC#3 current is within the limitations of the circuit."))</f>
        <v>NAC#3 current is within the limitations of the circuit.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8"/>
    </row>
    <row r="109" spans="1:12" ht="12.75">
      <c r="A109" s="1"/>
      <c r="B109" s="126" t="str">
        <f>IF(J80="","NAC#4 current is within the limitations of the circuit.",IF(J80&gt;2.5,"**THE CURRENT FOR NAC#4 EXCEEDS THE MAX. OUTPUT OF THE CIRCUIT**","NAC#4 current is within the limitations of the circuit."))</f>
        <v>NAC#4 current is within the limitations of the circuit.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12.75">
      <c r="A110" s="1"/>
      <c r="B110" s="121" t="s">
        <v>86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3"/>
    </row>
    <row r="111" spans="1:12" ht="12.75">
      <c r="A111" s="1"/>
      <c r="B111" s="174" t="str">
        <f>IF(C10&gt;0,IF(L82&gt;6,"Output Current has exceeded panel limitations. Consider adding an Auxiliary Power Supply.","The output current is within the panel's limitations."),IF(L82&gt;3,IF(L82&lt;=6,"An Additional XRM-24B Transformer is required to meet current draw requirements.","Output Current has exceeded panel limitations. Consider adding an Auxiliary Power Supply."),"The output current is within the panel's limitations."))</f>
        <v>Output Current has exceeded panel limitations. Consider adding an Auxiliary Power Supply.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6"/>
    </row>
    <row r="112" spans="1:12" ht="12.75">
      <c r="A112" s="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1:12" ht="12.75">
      <c r="A113" s="1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2:12" ht="12.7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</row>
    <row r="115" spans="2:12" ht="12.7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 ht="12.75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2:12" ht="12.75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</sheetData>
  <sheetProtection sheet="1" objects="1" scenarios="1"/>
  <mergeCells count="47">
    <mergeCell ref="H101:L101"/>
    <mergeCell ref="B1:L1"/>
    <mergeCell ref="B2:L2"/>
    <mergeCell ref="H99:L99"/>
    <mergeCell ref="B99:G99"/>
    <mergeCell ref="C4:L4"/>
    <mergeCell ref="B5:L6"/>
    <mergeCell ref="H92:L92"/>
    <mergeCell ref="B111:L111"/>
    <mergeCell ref="B97:K97"/>
    <mergeCell ref="B89:G90"/>
    <mergeCell ref="I94:J94"/>
    <mergeCell ref="B94:D94"/>
    <mergeCell ref="E94:G94"/>
    <mergeCell ref="B92:G93"/>
    <mergeCell ref="B95:K95"/>
    <mergeCell ref="H96:J96"/>
    <mergeCell ref="B96:G96"/>
    <mergeCell ref="H82:K82"/>
    <mergeCell ref="C85:L85"/>
    <mergeCell ref="B82:F82"/>
    <mergeCell ref="H90:L90"/>
    <mergeCell ref="I91:J91"/>
    <mergeCell ref="B91:D91"/>
    <mergeCell ref="E91:G91"/>
    <mergeCell ref="B86:L87"/>
    <mergeCell ref="H89:L89"/>
    <mergeCell ref="H93:L93"/>
    <mergeCell ref="H7:L7"/>
    <mergeCell ref="I8:K8"/>
    <mergeCell ref="D8:F8"/>
    <mergeCell ref="B35:L35"/>
    <mergeCell ref="C7:G7"/>
    <mergeCell ref="B14:L14"/>
    <mergeCell ref="B21:L21"/>
    <mergeCell ref="B33:L33"/>
    <mergeCell ref="C69:K69"/>
    <mergeCell ref="B110:L110"/>
    <mergeCell ref="B101:G101"/>
    <mergeCell ref="B106:L106"/>
    <mergeCell ref="B107:L107"/>
    <mergeCell ref="B108:L108"/>
    <mergeCell ref="B109:L109"/>
    <mergeCell ref="B105:G105"/>
    <mergeCell ref="H105:L105"/>
    <mergeCell ref="B102:L102"/>
    <mergeCell ref="B103:L103"/>
  </mergeCells>
  <conditionalFormatting sqref="B115:L115">
    <cfRule type="cellIs" priority="1" dxfId="2" operator="equal" stopIfTrue="1">
      <formula>"The output current is within the panel's limitations"</formula>
    </cfRule>
  </conditionalFormatting>
  <conditionalFormatting sqref="B111:L111">
    <cfRule type="cellIs" priority="2" dxfId="2" operator="equal" stopIfTrue="1">
      <formula>"The output current is within the panel's limitations."</formula>
    </cfRule>
  </conditionalFormatting>
  <conditionalFormatting sqref="B102:L102">
    <cfRule type="cellIs" priority="3" dxfId="2" operator="equal" stopIfTrue="1">
      <formula>"The batteries can be charged by the MS-9200UDLS Charger."</formula>
    </cfRule>
  </conditionalFormatting>
  <conditionalFormatting sqref="B103:L103">
    <cfRule type="cellIs" priority="4" dxfId="2" operator="equal" stopIfTrue="1">
      <formula>"The batteries can be housed in the MS-9200UDLS Cabinet."</formula>
    </cfRule>
  </conditionalFormatting>
  <conditionalFormatting sqref="B106:L106">
    <cfRule type="cellIs" priority="5" dxfId="2" operator="equal" stopIfTrue="1">
      <formula>"NAC#1 current is within the limitations of the circuit."</formula>
    </cfRule>
  </conditionalFormatting>
  <conditionalFormatting sqref="B107:L107">
    <cfRule type="cellIs" priority="6" dxfId="2" operator="equal" stopIfTrue="1">
      <formula>"NAC#2 current is within the limitations of the circuit."</formula>
    </cfRule>
  </conditionalFormatting>
  <conditionalFormatting sqref="B108:L108">
    <cfRule type="cellIs" priority="7" dxfId="2" operator="equal" stopIfTrue="1">
      <formula>"NAC#3 current is within the limitations of the circuit."</formula>
    </cfRule>
  </conditionalFormatting>
  <conditionalFormatting sqref="B109:L109">
    <cfRule type="cellIs" priority="8" dxfId="2" operator="equal" stopIfTrue="1">
      <formula>"NAC#4 current is within the limitations of the circuit."</formula>
    </cfRule>
  </conditionalFormatting>
  <conditionalFormatting sqref="L82">
    <cfRule type="cellIs" priority="9" dxfId="0" operator="greaterThan" stopIfTrue="1">
      <formula>IF($C$10=0,3,6)</formula>
    </cfRule>
  </conditionalFormatting>
  <conditionalFormatting sqref="E81 J81">
    <cfRule type="cellIs" priority="10" dxfId="0" operator="greaterThan" stopIfTrue="1">
      <formula>1</formula>
    </cfRule>
  </conditionalFormatting>
  <dataValidations count="6">
    <dataValidation type="list" allowBlank="1" showInputMessage="1" showErrorMessage="1" sqref="H93:L93">
      <formula1>$AA$5:$AA$12</formula1>
    </dataValidation>
    <dataValidation type="list" allowBlank="1" showInputMessage="1" showErrorMessage="1" sqref="H90:L90">
      <formula1>$AD$5:$AD$9</formula1>
    </dataValidation>
    <dataValidation type="list" operator="greaterThan" allowBlank="1" showInputMessage="1" showErrorMessage="1" sqref="H96:J96">
      <formula1>"1.2,1.3,1.4,1.5,1.6"</formula1>
    </dataValidation>
    <dataValidation type="whole" operator="greaterThanOrEqual" allowBlank="1" showInputMessage="1" showErrorMessage="1" sqref="C36:C38 C48:C50">
      <formula1>0</formula1>
    </dataValidation>
    <dataValidation type="list" allowBlank="1" showInputMessage="1" showErrorMessage="1" sqref="C10">
      <formula1>"0,1"</formula1>
    </dataValidation>
    <dataValidation type="list" allowBlank="1" showInputMessage="1" showErrorMessage="1" sqref="J11">
      <formula1>"0.011,0.016,0.021"</formula1>
    </dataValidation>
  </dataValidations>
  <printOptions/>
  <pageMargins left="0.75" right="0.75" top="0.5" bottom="1" header="0.5" footer="0.5"/>
  <pageSetup horizontalDpi="600" verticalDpi="600" orientation="portrait" scale="90" r:id="rId4"/>
  <headerFooter alignWithMargins="0">
    <oddFooter>&amp;LFire-Lite Alarms&amp;CPage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Life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MS-9200UDLS Rev.3</dc:title>
  <dc:subject/>
  <dc:creator>Honeywell Fire Systems</dc:creator>
  <cp:keywords/>
  <dc:description/>
  <cp:lastModifiedBy>Dan Roy</cp:lastModifiedBy>
  <cp:lastPrinted>2010-04-27T14:05:47Z</cp:lastPrinted>
  <dcterms:created xsi:type="dcterms:W3CDTF">2008-09-09T19:47:22Z</dcterms:created>
  <dcterms:modified xsi:type="dcterms:W3CDTF">2014-02-21T16:53:42Z</dcterms:modified>
  <cp:category/>
  <cp:version/>
  <cp:contentType/>
  <cp:contentStatus/>
</cp:coreProperties>
</file>