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05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 Pavlica</author>
  </authors>
  <commentList>
    <comment ref="A18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19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20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21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0.75 mA per device</t>
        </r>
      </text>
    </comment>
    <comment ref="A22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0.68 mA per device</t>
        </r>
      </text>
    </comment>
    <comment ref="A23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0.30 mA per device</t>
        </r>
      </text>
    </comment>
    <comment ref="A24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0.30 mA per device</t>
        </r>
      </text>
    </comment>
    <comment ref="A25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0.28 mA per device</t>
        </r>
      </text>
    </comment>
    <comment ref="A26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1.2 mA per device</t>
        </r>
      </text>
    </comment>
    <comment ref="A27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28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29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30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31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32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33" authorId="0">
      <text>
        <r>
          <rPr>
            <b/>
            <sz val="8"/>
            <rFont val="Tahoma"/>
            <family val="0"/>
          </rPr>
          <t>Note:</t>
        </r>
        <r>
          <rPr>
            <sz val="8"/>
            <rFont val="Tahoma"/>
            <family val="0"/>
          </rPr>
          <t xml:space="preserve">
1.4 mA per device</t>
        </r>
      </text>
    </comment>
    <comment ref="A9" authorId="0">
      <text>
        <r>
          <rPr>
            <sz val="8"/>
            <rFont val="Tahoma"/>
            <family val="0"/>
          </rPr>
          <t xml:space="preserve">Fixed value for all main board components
</t>
        </r>
      </text>
    </comment>
    <comment ref="A10" authorId="0">
      <text>
        <r>
          <rPr>
            <sz val="8"/>
            <rFont val="Tahoma"/>
            <family val="0"/>
          </rPr>
          <t xml:space="preserve">From device calculation below
</t>
        </r>
      </text>
    </comment>
    <comment ref="A11" authorId="0">
      <text>
        <r>
          <rPr>
            <sz val="8"/>
            <rFont val="Tahoma"/>
            <family val="2"/>
          </rPr>
          <t xml:space="preserve">Insert alarm current </t>
        </r>
        <r>
          <rPr>
            <b/>
            <sz val="8"/>
            <rFont val="Tahoma"/>
            <family val="2"/>
          </rPr>
          <t xml:space="preserve">ONLY - </t>
        </r>
        <r>
          <rPr>
            <sz val="8"/>
            <rFont val="Tahoma"/>
            <family val="2"/>
          </rPr>
          <t>supervision current included in the main board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Tahoma"/>
            <family val="0"/>
          </rPr>
          <t xml:space="preserve">Insert alarm current </t>
        </r>
        <r>
          <rPr>
            <b/>
            <sz val="8"/>
            <rFont val="Tahoma"/>
            <family val="2"/>
          </rPr>
          <t>ONLY</t>
        </r>
        <r>
          <rPr>
            <sz val="8"/>
            <rFont val="Tahoma"/>
            <family val="0"/>
          </rPr>
          <t xml:space="preserve"> - supervisory current included in the main board
</t>
        </r>
      </text>
    </comment>
    <comment ref="A13" authorId="0">
      <text>
        <r>
          <rPr>
            <b/>
            <i/>
            <sz val="8"/>
            <rFont val="Tahoma"/>
            <family val="2"/>
          </rPr>
          <t>Don't include FSD current - that is calculated below!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Choose "Yes" if used
</t>
        </r>
      </text>
    </comment>
    <comment ref="A42" authorId="0">
      <text>
        <r>
          <rPr>
            <sz val="8"/>
            <rFont val="Tahoma"/>
            <family val="0"/>
          </rPr>
          <t xml:space="preserve">For battery aging
</t>
        </r>
      </text>
    </comment>
  </commentList>
</comments>
</file>

<file path=xl/sharedStrings.xml><?xml version="1.0" encoding="utf-8"?>
<sst xmlns="http://schemas.openxmlformats.org/spreadsheetml/2006/main" count="47" uniqueCount="47">
  <si>
    <t>FC901 Battery Calculations Worksheet</t>
  </si>
  <si>
    <t>Main Board</t>
  </si>
  <si>
    <t>Standby (A)</t>
  </si>
  <si>
    <t>Alarm (A)</t>
  </si>
  <si>
    <t>NAC 1</t>
  </si>
  <si>
    <t>NAC 2</t>
  </si>
  <si>
    <t>Yes</t>
  </si>
  <si>
    <t>No</t>
  </si>
  <si>
    <t>Devices</t>
  </si>
  <si>
    <t>Qty</t>
  </si>
  <si>
    <t>OOHC941</t>
  </si>
  <si>
    <t>OOH941</t>
  </si>
  <si>
    <t>OH921</t>
  </si>
  <si>
    <t>OP921</t>
  </si>
  <si>
    <t>HI921</t>
  </si>
  <si>
    <t>Total</t>
  </si>
  <si>
    <t>Total Current</t>
  </si>
  <si>
    <t>Standby Time</t>
  </si>
  <si>
    <t>Alarm Time</t>
  </si>
  <si>
    <t>Battery Reserve</t>
  </si>
  <si>
    <t>Fixed Field</t>
  </si>
  <si>
    <t>Calculated Field</t>
  </si>
  <si>
    <t>Enter Numbers Here</t>
  </si>
  <si>
    <t>Device Current Draw</t>
  </si>
  <si>
    <t>AH required (no reserve)</t>
  </si>
  <si>
    <t>AH Required (with reserve)</t>
  </si>
  <si>
    <t>FDCIO422</t>
  </si>
  <si>
    <t>HFP-11 / 8713</t>
  </si>
  <si>
    <t>HFPO-11 / 8710</t>
  </si>
  <si>
    <t>HFPT-11 / 8712</t>
  </si>
  <si>
    <t>HMS / 8700-S/D/M</t>
  </si>
  <si>
    <t>HTRI-D / 8703</t>
  </si>
  <si>
    <t>HTRI-R / 8704</t>
  </si>
  <si>
    <t>HZM / 8705</t>
  </si>
  <si>
    <t>HCP / 8706</t>
  </si>
  <si>
    <t>ILED / 8726</t>
  </si>
  <si>
    <t>Aux power (external)</t>
  </si>
  <si>
    <t>Ref. No</t>
  </si>
  <si>
    <t>Submitted By</t>
  </si>
  <si>
    <t>Choose a value</t>
  </si>
  <si>
    <t>FC901 Panel</t>
  </si>
  <si>
    <t>FSD901 Remote Annun.</t>
  </si>
  <si>
    <t>FCACity Tie</t>
  </si>
  <si>
    <t>Battery Provided</t>
  </si>
  <si>
    <t>AH</t>
  </si>
  <si>
    <t>ver. 1.5</t>
  </si>
  <si>
    <t>HTRI-S/M / 8701/8702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</si>
</sst>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"/>
    <numFmt numFmtId="166" formatCode=";;;"/>
  </numFmts>
  <fonts count="43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6" borderId="14" xfId="0" applyFont="1" applyFill="1" applyBorder="1" applyAlignment="1" applyProtection="1">
      <alignment/>
      <protection locked="0"/>
    </xf>
    <xf numFmtId="165" fontId="2" fillId="33" borderId="15" xfId="0" applyNumberFormat="1" applyFont="1" applyFill="1" applyBorder="1" applyAlignment="1">
      <alignment/>
    </xf>
    <xf numFmtId="0" fontId="2" fillId="36" borderId="12" xfId="0" applyFont="1" applyFill="1" applyBorder="1" applyAlignment="1" applyProtection="1">
      <alignment/>
      <protection locked="0"/>
    </xf>
    <xf numFmtId="165" fontId="2" fillId="33" borderId="12" xfId="0" applyNumberFormat="1" applyFont="1" applyFill="1" applyBorder="1" applyAlignment="1">
      <alignment/>
    </xf>
    <xf numFmtId="9" fontId="2" fillId="36" borderId="12" xfId="57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2" fillId="37" borderId="1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37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9" fontId="2" fillId="0" borderId="0" xfId="57" applyFont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25">
      <selection activeCell="B30" sqref="B30"/>
    </sheetView>
  </sheetViews>
  <sheetFormatPr defaultColWidth="9.00390625" defaultRowHeight="14.25"/>
  <cols>
    <col min="1" max="1" width="23.375" style="0" customWidth="1"/>
    <col min="3" max="3" width="15.375" style="0" customWidth="1"/>
    <col min="4" max="4" width="15.00390625" style="0" customWidth="1"/>
    <col min="5" max="5" width="16.375" style="0" customWidth="1"/>
    <col min="7" max="14" width="9.00390625" style="0" hidden="1" customWidth="1"/>
  </cols>
  <sheetData>
    <row r="1" spans="1:9" ht="14.25">
      <c r="A1" s="3" t="s">
        <v>0</v>
      </c>
      <c r="B1" s="1"/>
      <c r="C1" s="38" t="s">
        <v>20</v>
      </c>
      <c r="D1" s="39" t="s">
        <v>22</v>
      </c>
      <c r="E1" s="1"/>
      <c r="F1" s="1"/>
      <c r="G1" s="1"/>
      <c r="H1" s="1"/>
      <c r="I1" s="1"/>
    </row>
    <row r="2" spans="1:9" ht="14.25">
      <c r="A2" s="1" t="s">
        <v>45</v>
      </c>
      <c r="B2" s="1"/>
      <c r="C2" s="40" t="s">
        <v>21</v>
      </c>
      <c r="D2" s="41" t="s">
        <v>39</v>
      </c>
      <c r="E2" s="1"/>
      <c r="F2" s="1"/>
      <c r="G2" s="1"/>
      <c r="H2" s="1"/>
      <c r="I2" s="1"/>
    </row>
    <row r="3" spans="1:9" ht="14.25">
      <c r="A3" s="21">
        <v>41513</v>
      </c>
      <c r="B3" s="1"/>
      <c r="E3" s="1"/>
      <c r="F3" s="1"/>
      <c r="G3" s="1"/>
      <c r="H3" s="1"/>
      <c r="I3" s="1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5" thickBot="1">
      <c r="A5" s="3" t="s">
        <v>37</v>
      </c>
      <c r="B5" s="45"/>
      <c r="C5" s="45"/>
      <c r="D5" s="45"/>
      <c r="E5" s="45"/>
      <c r="F5" s="1"/>
      <c r="G5" s="1"/>
      <c r="H5" s="1"/>
      <c r="I5" s="1"/>
    </row>
    <row r="6" spans="1:9" ht="15" thickBot="1">
      <c r="A6" s="3" t="s">
        <v>38</v>
      </c>
      <c r="B6" s="46"/>
      <c r="C6" s="46"/>
      <c r="D6" s="46"/>
      <c r="E6" s="46"/>
      <c r="F6" s="1"/>
      <c r="G6" s="1"/>
      <c r="H6" s="1"/>
      <c r="I6" s="1"/>
    </row>
    <row r="7" spans="1:9" ht="15" thickBot="1">
      <c r="A7" s="3"/>
      <c r="B7" s="33"/>
      <c r="C7" s="33"/>
      <c r="D7" s="33"/>
      <c r="E7" s="36"/>
      <c r="F7" s="1"/>
      <c r="G7" s="1"/>
      <c r="H7" s="1"/>
      <c r="I7" s="1"/>
    </row>
    <row r="8" spans="1:9" ht="15" thickBot="1">
      <c r="A8" s="9" t="s">
        <v>40</v>
      </c>
      <c r="B8" s="34"/>
      <c r="C8" s="35" t="s">
        <v>2</v>
      </c>
      <c r="D8" s="35" t="s">
        <v>3</v>
      </c>
      <c r="E8" s="1"/>
      <c r="F8" s="1"/>
      <c r="G8" s="1"/>
      <c r="H8" s="1"/>
      <c r="I8" s="1"/>
    </row>
    <row r="9" spans="1:9" ht="14.25">
      <c r="A9" s="8" t="s">
        <v>1</v>
      </c>
      <c r="B9" s="31"/>
      <c r="C9" s="10">
        <v>0.178</v>
      </c>
      <c r="D9" s="10">
        <v>0.203</v>
      </c>
      <c r="E9" s="1"/>
      <c r="F9" s="1"/>
      <c r="G9" s="1"/>
      <c r="H9" s="1"/>
      <c r="I9" s="1"/>
    </row>
    <row r="10" spans="1:9" ht="14.25">
      <c r="A10" s="4" t="s">
        <v>23</v>
      </c>
      <c r="B10" s="32"/>
      <c r="C10" s="2">
        <f>C34</f>
        <v>0.01468</v>
      </c>
      <c r="D10" s="7">
        <f>D34</f>
        <v>0.01468</v>
      </c>
      <c r="E10" s="1"/>
      <c r="F10" s="1"/>
      <c r="G10" s="1"/>
      <c r="H10" s="1"/>
      <c r="I10" s="1"/>
    </row>
    <row r="11" spans="1:9" ht="14.25">
      <c r="A11" s="4" t="s">
        <v>4</v>
      </c>
      <c r="B11" s="32"/>
      <c r="C11" s="5">
        <v>0</v>
      </c>
      <c r="D11" s="6">
        <v>1.5</v>
      </c>
      <c r="E11" s="1"/>
      <c r="F11" s="1"/>
      <c r="G11" s="1"/>
      <c r="H11" s="1"/>
      <c r="I11" s="1"/>
    </row>
    <row r="12" spans="1:9" ht="14.25">
      <c r="A12" s="4" t="s">
        <v>5</v>
      </c>
      <c r="B12" s="32"/>
      <c r="C12" s="5">
        <v>0</v>
      </c>
      <c r="D12" s="6">
        <v>1.5</v>
      </c>
      <c r="E12" s="1"/>
      <c r="F12" s="1"/>
      <c r="G12" s="1"/>
      <c r="H12" s="1"/>
      <c r="I12" s="1"/>
    </row>
    <row r="13" spans="1:9" ht="14.25">
      <c r="A13" s="4" t="s">
        <v>36</v>
      </c>
      <c r="B13" s="32"/>
      <c r="C13" s="6"/>
      <c r="D13" s="6"/>
      <c r="E13" s="1"/>
      <c r="F13" s="1"/>
      <c r="G13" s="22"/>
      <c r="H13" s="1"/>
      <c r="I13" s="1"/>
    </row>
    <row r="14" spans="1:9" ht="14.25">
      <c r="A14" s="4" t="s">
        <v>42</v>
      </c>
      <c r="B14" s="30"/>
      <c r="C14" s="7">
        <f>IF(B14="Yes",0.001,"")</f>
      </c>
      <c r="D14" s="7">
        <f>IF(B14="Yes",0.04,"")</f>
      </c>
      <c r="E14" s="1"/>
      <c r="F14" s="1"/>
      <c r="G14" s="37" t="s">
        <v>6</v>
      </c>
      <c r="H14" s="37" t="s">
        <v>7</v>
      </c>
      <c r="I14" s="1"/>
    </row>
    <row r="15" spans="1:15" ht="14.25">
      <c r="A15" s="4" t="s">
        <v>41</v>
      </c>
      <c r="B15" s="30">
        <v>1</v>
      </c>
      <c r="C15" s="7">
        <f>IF(B15="","",B15*0.0006)</f>
        <v>0.0006</v>
      </c>
      <c r="D15" s="7">
        <f>IF(B15="","",B15*0.0007)</f>
        <v>0.0007</v>
      </c>
      <c r="E15" s="1"/>
      <c r="F15" s="23"/>
      <c r="G15" s="25">
        <v>1</v>
      </c>
      <c r="H15" s="25">
        <v>2</v>
      </c>
      <c r="I15" s="25">
        <v>3</v>
      </c>
      <c r="J15" s="25">
        <v>4</v>
      </c>
      <c r="K15" s="25">
        <v>5</v>
      </c>
      <c r="L15" s="25">
        <v>6</v>
      </c>
      <c r="M15" s="25">
        <v>7</v>
      </c>
      <c r="N15" s="25">
        <v>8</v>
      </c>
      <c r="O15" s="24"/>
    </row>
    <row r="16" spans="1:9" ht="1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5" thickBot="1">
      <c r="A17" s="9" t="s">
        <v>8</v>
      </c>
      <c r="B17" s="9" t="s">
        <v>9</v>
      </c>
      <c r="C17" s="1"/>
      <c r="D17" s="1"/>
      <c r="E17" s="1"/>
      <c r="F17" s="1"/>
      <c r="G17" s="1"/>
      <c r="H17" s="1"/>
      <c r="I17" s="1"/>
    </row>
    <row r="18" spans="1:9" ht="14.25">
      <c r="A18" s="8" t="s">
        <v>27</v>
      </c>
      <c r="B18" s="27"/>
      <c r="C18" s="7">
        <f>IF(B18="","",0.0014*B18)</f>
      </c>
      <c r="D18" s="7">
        <f>C18</f>
      </c>
      <c r="E18" s="1"/>
      <c r="F18" s="1"/>
      <c r="G18" s="1"/>
      <c r="H18" s="1"/>
      <c r="I18" s="1"/>
    </row>
    <row r="19" spans="1:9" ht="14.25">
      <c r="A19" s="4" t="s">
        <v>28</v>
      </c>
      <c r="B19" s="28"/>
      <c r="C19" s="7">
        <f>IF(B19="","",0.0014*B19)</f>
      </c>
      <c r="D19" s="7">
        <f aca="true" t="shared" si="0" ref="D19:D33">C19</f>
      </c>
      <c r="E19" s="1"/>
      <c r="F19" s="1"/>
      <c r="G19" s="1"/>
      <c r="H19" s="1"/>
      <c r="I19" s="1"/>
    </row>
    <row r="20" spans="1:9" ht="14.25">
      <c r="A20" s="4" t="s">
        <v>29</v>
      </c>
      <c r="B20" s="28"/>
      <c r="C20" s="7">
        <f>IF(B20="","",0.0014*B20)</f>
      </c>
      <c r="D20" s="7">
        <f t="shared" si="0"/>
      </c>
      <c r="E20" s="1"/>
      <c r="F20" s="1"/>
      <c r="G20" s="1"/>
      <c r="H20" s="1"/>
      <c r="I20" s="1"/>
    </row>
    <row r="21" spans="1:9" ht="14.25">
      <c r="A21" s="4" t="s">
        <v>10</v>
      </c>
      <c r="B21" s="28"/>
      <c r="C21" s="7">
        <f>IF(B21="","",0.00075*B21)</f>
      </c>
      <c r="D21" s="7">
        <f t="shared" si="0"/>
      </c>
      <c r="E21" s="1"/>
      <c r="F21" s="1"/>
      <c r="G21" s="1"/>
      <c r="H21" s="1"/>
      <c r="I21" s="1"/>
    </row>
    <row r="22" spans="1:9" ht="14.25">
      <c r="A22" s="4" t="s">
        <v>11</v>
      </c>
      <c r="B22" s="28">
        <v>1</v>
      </c>
      <c r="C22" s="7">
        <f>IF(B22="","",0.00068*B22)</f>
        <v>0.00068</v>
      </c>
      <c r="D22" s="7">
        <f t="shared" si="0"/>
        <v>0.00068</v>
      </c>
      <c r="E22" s="1"/>
      <c r="F22" s="1"/>
      <c r="G22" s="1"/>
      <c r="H22" s="1"/>
      <c r="I22" s="1"/>
    </row>
    <row r="23" spans="1:9" ht="14.25">
      <c r="A23" s="4" t="s">
        <v>12</v>
      </c>
      <c r="B23" s="28"/>
      <c r="C23" s="7">
        <f>IF(B23="","",0.0003*B23)</f>
      </c>
      <c r="D23" s="7">
        <f t="shared" si="0"/>
      </c>
      <c r="E23" s="1"/>
      <c r="F23" s="1"/>
      <c r="G23" s="1"/>
      <c r="H23" s="1"/>
      <c r="I23" s="1"/>
    </row>
    <row r="24" spans="1:9" ht="14.25">
      <c r="A24" s="4" t="s">
        <v>13</v>
      </c>
      <c r="B24" s="28"/>
      <c r="C24" s="7">
        <f>IF(B24="","",0.0003*B24)</f>
      </c>
      <c r="D24" s="7">
        <f t="shared" si="0"/>
      </c>
      <c r="E24" s="1"/>
      <c r="F24" s="1"/>
      <c r="G24" s="1"/>
      <c r="H24" s="1"/>
      <c r="I24" s="1"/>
    </row>
    <row r="25" spans="1:9" ht="14.25">
      <c r="A25" s="4" t="s">
        <v>14</v>
      </c>
      <c r="B25" s="28"/>
      <c r="C25" s="7">
        <f>IF(B25="","",0.00028*B25)</f>
      </c>
      <c r="D25" s="7">
        <f t="shared" si="0"/>
      </c>
      <c r="E25" s="1"/>
      <c r="F25" s="1"/>
      <c r="G25" s="1"/>
      <c r="H25" s="1"/>
      <c r="I25" s="1"/>
    </row>
    <row r="26" spans="1:9" ht="14.25">
      <c r="A26" s="4" t="s">
        <v>26</v>
      </c>
      <c r="B26" s="28"/>
      <c r="C26" s="7">
        <f>IF(B26="","",0.0012*B26)</f>
      </c>
      <c r="D26" s="7">
        <f t="shared" si="0"/>
      </c>
      <c r="E26" s="1"/>
      <c r="F26" s="1"/>
      <c r="G26" s="1"/>
      <c r="H26" s="1"/>
      <c r="I26" s="1"/>
    </row>
    <row r="27" spans="1:9" ht="14.25">
      <c r="A27" s="4" t="s">
        <v>30</v>
      </c>
      <c r="B27" s="28">
        <v>9</v>
      </c>
      <c r="C27" s="7">
        <f aca="true" t="shared" si="1" ref="C27:C33">IF(B27="","",0.0014*B27)</f>
        <v>0.0126</v>
      </c>
      <c r="D27" s="7">
        <f t="shared" si="0"/>
        <v>0.0126</v>
      </c>
      <c r="E27" s="1"/>
      <c r="F27" s="1"/>
      <c r="G27" s="1"/>
      <c r="H27" s="1"/>
      <c r="I27" s="1"/>
    </row>
    <row r="28" spans="1:9" ht="14.25">
      <c r="A28" s="4" t="s">
        <v>46</v>
      </c>
      <c r="B28" s="28"/>
      <c r="C28" s="7">
        <f t="shared" si="1"/>
      </c>
      <c r="D28" s="7">
        <f t="shared" si="0"/>
      </c>
      <c r="E28" s="1"/>
      <c r="F28" s="1"/>
      <c r="G28" s="1"/>
      <c r="H28" s="1"/>
      <c r="I28" s="1"/>
    </row>
    <row r="29" spans="1:9" ht="14.25">
      <c r="A29" s="4" t="s">
        <v>31</v>
      </c>
      <c r="B29" s="28">
        <v>1</v>
      </c>
      <c r="C29" s="7">
        <f t="shared" si="1"/>
        <v>0.0014</v>
      </c>
      <c r="D29" s="7">
        <f t="shared" si="0"/>
        <v>0.0014</v>
      </c>
      <c r="E29" s="1"/>
      <c r="F29" s="1"/>
      <c r="G29" s="1"/>
      <c r="H29" s="1"/>
      <c r="I29" s="1"/>
    </row>
    <row r="30" spans="1:9" ht="14.25">
      <c r="A30" s="4" t="s">
        <v>32</v>
      </c>
      <c r="B30" s="28"/>
      <c r="C30" s="7">
        <f t="shared" si="1"/>
      </c>
      <c r="D30" s="7">
        <f t="shared" si="0"/>
      </c>
      <c r="E30" s="1"/>
      <c r="F30" s="1"/>
      <c r="G30" s="1"/>
      <c r="H30" s="1"/>
      <c r="I30" s="1"/>
    </row>
    <row r="31" spans="1:9" ht="14.25">
      <c r="A31" s="4" t="s">
        <v>33</v>
      </c>
      <c r="B31" s="28"/>
      <c r="C31" s="7">
        <f t="shared" si="1"/>
      </c>
      <c r="D31" s="7">
        <f t="shared" si="0"/>
      </c>
      <c r="E31" s="1"/>
      <c r="F31" s="1"/>
      <c r="G31" s="1"/>
      <c r="H31" s="1"/>
      <c r="I31" s="1"/>
    </row>
    <row r="32" spans="1:9" ht="14.25">
      <c r="A32" s="4" t="s">
        <v>34</v>
      </c>
      <c r="B32" s="28"/>
      <c r="C32" s="7">
        <f t="shared" si="1"/>
      </c>
      <c r="D32" s="7">
        <f t="shared" si="0"/>
      </c>
      <c r="E32" s="1"/>
      <c r="F32" s="1"/>
      <c r="G32" s="1"/>
      <c r="H32" s="1"/>
      <c r="I32" s="1"/>
    </row>
    <row r="33" spans="1:9" ht="15" thickBot="1">
      <c r="A33" s="11" t="s">
        <v>35</v>
      </c>
      <c r="B33" s="29"/>
      <c r="C33" s="13">
        <f t="shared" si="1"/>
      </c>
      <c r="D33" s="13">
        <f t="shared" si="0"/>
      </c>
      <c r="E33" s="1"/>
      <c r="F33" s="1"/>
      <c r="G33" s="1"/>
      <c r="H33" s="1"/>
      <c r="I33" s="1"/>
    </row>
    <row r="34" spans="1:9" ht="15" thickBot="1">
      <c r="A34" s="9" t="s">
        <v>15</v>
      </c>
      <c r="B34" s="12">
        <f>SUM(B18:B33)</f>
        <v>11</v>
      </c>
      <c r="C34" s="12">
        <f>SUM(C18:C33)</f>
        <v>0.01468</v>
      </c>
      <c r="D34" s="12">
        <f>SUM(D18:D33)</f>
        <v>0.01468</v>
      </c>
      <c r="E34" s="9" t="str">
        <f>IF(B34&gt;50,"Too many devices","System OK")</f>
        <v>System OK</v>
      </c>
      <c r="F34" s="1"/>
      <c r="G34" s="1"/>
      <c r="H34" s="1"/>
      <c r="I34" s="1"/>
    </row>
    <row r="35" spans="1:9" ht="15" thickBot="1">
      <c r="A35" s="1"/>
      <c r="B35" s="1"/>
      <c r="C35" s="1"/>
      <c r="D35" s="1"/>
      <c r="E35" s="1"/>
      <c r="F35" s="1"/>
      <c r="G35" s="1"/>
      <c r="H35" s="1"/>
      <c r="I35" s="1"/>
    </row>
    <row r="36" spans="1:9" ht="15" thickBot="1">
      <c r="A36" s="9" t="s">
        <v>16</v>
      </c>
      <c r="B36" s="1"/>
      <c r="C36" s="14">
        <f>SUM(C9:C14)</f>
        <v>0.19268</v>
      </c>
      <c r="D36" s="15">
        <f>SUM(D9:D14)</f>
        <v>3.21768</v>
      </c>
      <c r="E36" s="1"/>
      <c r="F36" s="1"/>
      <c r="G36" s="1"/>
      <c r="H36" s="1"/>
      <c r="I36" s="1"/>
    </row>
    <row r="37" spans="1:9" ht="15" thickBot="1">
      <c r="A37" s="1"/>
      <c r="B37" s="1"/>
      <c r="C37" s="1"/>
      <c r="D37" s="1"/>
      <c r="E37" s="1"/>
      <c r="F37" s="1"/>
      <c r="G37" s="1"/>
      <c r="H37" s="1"/>
      <c r="I37" s="1"/>
    </row>
    <row r="38" spans="1:12" ht="15" thickBot="1">
      <c r="A38" s="9" t="s">
        <v>17</v>
      </c>
      <c r="B38" s="16">
        <v>24</v>
      </c>
      <c r="C38" s="17">
        <f>C36*B38</f>
        <v>4.62432</v>
      </c>
      <c r="D38" s="1"/>
      <c r="E38" s="1"/>
      <c r="F38" s="23"/>
      <c r="G38" s="25">
        <v>4</v>
      </c>
      <c r="H38" s="25">
        <v>24</v>
      </c>
      <c r="I38" s="25">
        <v>60</v>
      </c>
      <c r="J38" s="24"/>
      <c r="K38" s="24"/>
      <c r="L38" s="24"/>
    </row>
    <row r="39" spans="1:12" ht="15" thickBot="1">
      <c r="A39" s="1"/>
      <c r="B39" s="1"/>
      <c r="C39" s="1"/>
      <c r="D39" s="1"/>
      <c r="E39" s="1"/>
      <c r="F39" s="23"/>
      <c r="G39" s="25"/>
      <c r="H39" s="25"/>
      <c r="I39" s="25"/>
      <c r="J39" s="24"/>
      <c r="K39" s="24"/>
      <c r="L39" s="24"/>
    </row>
    <row r="40" spans="1:12" ht="15" thickBot="1">
      <c r="A40" s="9" t="s">
        <v>18</v>
      </c>
      <c r="B40" s="18">
        <v>30</v>
      </c>
      <c r="C40" s="1"/>
      <c r="D40" s="19">
        <f>(B40/60)*D36</f>
        <v>1.60884</v>
      </c>
      <c r="E40" s="1"/>
      <c r="F40" s="25"/>
      <c r="G40" s="25"/>
      <c r="H40" s="25"/>
      <c r="I40" s="25"/>
      <c r="J40" s="26"/>
      <c r="K40" s="26"/>
      <c r="L40" s="24"/>
    </row>
    <row r="41" spans="1:12" ht="15" thickBot="1">
      <c r="A41" s="9" t="s">
        <v>24</v>
      </c>
      <c r="B41" s="1"/>
      <c r="C41" s="1"/>
      <c r="D41" s="19">
        <f>C38+D40</f>
        <v>6.23316</v>
      </c>
      <c r="E41" s="1"/>
      <c r="F41" s="25"/>
      <c r="G41" s="25">
        <v>5</v>
      </c>
      <c r="H41" s="25">
        <v>15</v>
      </c>
      <c r="I41" s="25">
        <v>30</v>
      </c>
      <c r="J41" s="26"/>
      <c r="K41" s="26"/>
      <c r="L41" s="24"/>
    </row>
    <row r="42" spans="1:12" ht="15" thickBot="1">
      <c r="A42" s="9" t="s">
        <v>19</v>
      </c>
      <c r="B42" s="20">
        <v>1.1</v>
      </c>
      <c r="C42" s="1"/>
      <c r="D42" s="1"/>
      <c r="E42" s="1"/>
      <c r="F42" s="25"/>
      <c r="G42" s="42">
        <v>1.1</v>
      </c>
      <c r="H42" s="42">
        <v>1.2</v>
      </c>
      <c r="I42" s="42">
        <v>1.25</v>
      </c>
      <c r="J42" s="26"/>
      <c r="K42" s="26"/>
      <c r="L42" s="24"/>
    </row>
    <row r="43" spans="1:12" ht="15" thickBot="1">
      <c r="A43" s="1"/>
      <c r="B43" s="1"/>
      <c r="C43" s="1"/>
      <c r="D43" s="1"/>
      <c r="E43" s="1"/>
      <c r="F43" s="25"/>
      <c r="G43" s="25"/>
      <c r="H43" s="25"/>
      <c r="I43" s="25"/>
      <c r="J43" s="26"/>
      <c r="K43" s="26"/>
      <c r="L43" s="24"/>
    </row>
    <row r="44" spans="1:12" ht="15" thickBot="1">
      <c r="A44" s="9" t="s">
        <v>25</v>
      </c>
      <c r="B44" s="1"/>
      <c r="C44" s="1"/>
      <c r="D44" s="12">
        <f>(C38+D40)*(B42)</f>
        <v>6.856476000000001</v>
      </c>
      <c r="E44" s="9" t="str">
        <f>IF(D44&gt;18,"Too much current",IF(D44&gt;12,"Need Battery Box","System OK"))</f>
        <v>System OK</v>
      </c>
      <c r="F44" s="25"/>
      <c r="G44" s="25"/>
      <c r="H44" s="25"/>
      <c r="I44" s="25"/>
      <c r="J44" s="26"/>
      <c r="K44" s="26"/>
      <c r="L44" s="24"/>
    </row>
    <row r="45" spans="1:3" ht="15" thickBot="1">
      <c r="A45" s="43" t="s">
        <v>43</v>
      </c>
      <c r="B45" s="44">
        <v>12</v>
      </c>
      <c r="C45" t="s">
        <v>44</v>
      </c>
    </row>
  </sheetData>
  <sheetProtection password="D905" sheet="1" objects="1" scenarios="1" selectLockedCells="1"/>
  <mergeCells count="2">
    <mergeCell ref="B5:E5"/>
    <mergeCell ref="B6:E6"/>
  </mergeCells>
  <conditionalFormatting sqref="E44">
    <cfRule type="cellIs" priority="1" dxfId="2" operator="equal" stopIfTrue="1">
      <formula>"Too much current"</formula>
    </cfRule>
    <cfRule type="cellIs" priority="2" dxfId="1" operator="equal" stopIfTrue="1">
      <formula>"Need Battery Box"</formula>
    </cfRule>
    <cfRule type="cellIs" priority="3" dxfId="0" operator="equal" stopIfTrue="1">
      <formula>"System OK"</formula>
    </cfRule>
  </conditionalFormatting>
  <conditionalFormatting sqref="E34">
    <cfRule type="cellIs" priority="4" dxfId="2" operator="equal" stopIfTrue="1">
      <formula>"Too many devices"</formula>
    </cfRule>
    <cfRule type="cellIs" priority="5" dxfId="1" operator="equal" stopIfTrue="1">
      <formula>"Need Battery Box"</formula>
    </cfRule>
    <cfRule type="cellIs" priority="6" dxfId="0" operator="equal" stopIfTrue="1">
      <formula>"System OK"</formula>
    </cfRule>
  </conditionalFormatting>
  <dataValidations count="6">
    <dataValidation type="list" allowBlank="1" showInputMessage="1" showErrorMessage="1" promptTitle="Standby Time" prompt="Choose the standby battery time (in hours)" sqref="B38">
      <formula1>$G$38:$I$38</formula1>
    </dataValidation>
    <dataValidation type="list" allowBlank="1" showInputMessage="1" showErrorMessage="1" promptTitle="Alarm Time" prompt="Choose the battery alarm time (in minutes)" sqref="B40">
      <formula1>$G$41:$I$41</formula1>
    </dataValidation>
    <dataValidation type="list" allowBlank="1" showInputMessage="1" showErrorMessage="1" promptTitle="Battery Reserve" prompt="Choose the battery reserve percentage (to account for aging batteries)" sqref="B42">
      <formula1>$G$42:$I$42</formula1>
    </dataValidation>
    <dataValidation type="list" allowBlank="1" showInputMessage="1" showErrorMessage="1" promptTitle="Select Option" prompt="Yes/No" sqref="B14">
      <formula1>$G$14:$H$14</formula1>
    </dataValidation>
    <dataValidation type="whole" allowBlank="1" showInputMessage="1" showErrorMessage="1" sqref="B18:B33">
      <formula1>0</formula1>
      <formula2>50</formula2>
    </dataValidation>
    <dataValidation type="list" allowBlank="1" showInputMessage="1" showErrorMessage="1" promptTitle="Select quantity" prompt="Select quantity" sqref="B15">
      <formula1>$G$15:$N$15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Pavlica</dc:creator>
  <cp:keywords/>
  <dc:description/>
  <cp:lastModifiedBy>Rich Brobst</cp:lastModifiedBy>
  <dcterms:created xsi:type="dcterms:W3CDTF">2012-01-10T21:12:17Z</dcterms:created>
  <dcterms:modified xsi:type="dcterms:W3CDTF">2014-04-11T19:17:46Z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