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<sst xmlns="http://schemas.openxmlformats.org/spreadsheetml/2006/main" count="584" uniqueCount="364">
  <si>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</si>
  <si>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</si>
  <si>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</si>
  <si>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</si>
  <si>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</si>
  <si>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</si>
  <si>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</si>
  <si>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</si>
  <si>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</si>
  <si>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</si>
  <si>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</si>
  <si>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</si>
  <si>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</si>
  <si>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</si>
  <si>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</si>
  <si>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</si>
  <si>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</si>
  <si>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</si>
  <si>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</si>
  <si>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</si>
  <si>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</si>
  <si>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</si>
  <si>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</si>
  <si>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</si>
  <si>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</si>
  <si>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</si>
  <si>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</si>
  <si>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</si>
  <si>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</si>
  <si>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</si>
  <si>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</si>
  <si>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</si>
  <si>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</si>
  <si>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</si>
  <si>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</si>
  <si>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</si>
  <si>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</si>
  <si>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</si>
  <si>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</si>
  <si>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</si>
  <si>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</si>
  <si>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</si>
  <si>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</si>
  <si>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</si>
  <si>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</si>
  <si>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</si>
  <si>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</si>
  <si>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</si>
  <si>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</si>
  <si>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</si>
  <si>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</si>
  <si>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</si>
  <si>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</si>
  <si>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</si>
  <si>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</si>
  <si>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</si>
  <si>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</si>
  <si>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</si>
  <si>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</si>
  <si>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</si>
  <si>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</si>
  <si>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</si>
  <si>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</si>
  <si>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</si>
  <si>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</si>
  <si>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</si>
  <si>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</si>
  <si>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</si>
  <si>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</si>
  <si>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</si>
  <si>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</si>
  <si>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</si>
  <si>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</si>
  <si>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</si>
  <si>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</si>
  <si>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</si>
  <si>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</si>
  <si>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</si>
  <si>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</si>
  <si>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</si>
  <si>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</si>
  <si>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</si>
  <si>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</si>
  <si>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</si>
  <si>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</si>
  <si>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</si>
  <si>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</si>
  <si>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</si>
  <si>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</si>
  <si>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</si>
  <si>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</si>
  <si>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</si>
  <si>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</si>
  <si>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</si>
  <si>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</si>
  <si>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</si>
  <si>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</si>
  <si>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</si>
  <si>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</si>
  <si>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</si>
  <si>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</si>
  <si>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</si>
  <si>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</si>
  <si>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</si>
  <si>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</si>
  <si>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</si>
  <si>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</si>
  <si>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</si>
  <si>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</si>
  <si>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</si>
  <si>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</si>
  <si>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</si>
  <si>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</si>
  <si>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</si>
  <si>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</si>
  <si>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</si>
  <si>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</si>
  <si>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</si>
  <si>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</si>
  <si>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</si>
  <si>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</si>
  <si>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</si>
  <si>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</si>
  <si>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</si>
  <si>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</si>
  <si>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</si>
  <si>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</si>
  <si>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</si>
  <si>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</si>
  <si>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</si>
  <si>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</si>
  <si>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</si>
  <si>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</si>
  <si>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</si>
  <si>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</si>
  <si>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</si>
  <si>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</si>
  <si>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</si>
  <si>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</si>
  <si>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</si>
  <si>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</si>
  <si>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</si>
  <si>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</si>
  <si>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</si>
  <si>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</si>
  <si>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</si>
  <si>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</si>
  <si>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</si>
  <si>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</si>
  <si>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</si>
  <si>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</si>
  <si>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</si>
  <si>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</si>
  <si>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</si>
  <si>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</si>
  <si>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</si>
  <si>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</si>
  <si>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</si>
  <si>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</si>
  <si>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</si>
  <si>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</si>
  <si>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</si>
  <si>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</si>
  <si>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</si>
  <si>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</si>
  <si>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</si>
  <si>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</si>
  <si>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</si>
  <si>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</si>
  <si>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</si>
  <si>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</si>
  <si>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</si>
  <si>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</si>
  <si>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</si>
  <si>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</si>
  <si>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</si>
  <si>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</si>
  <si>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</si>
  <si>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</si>
  <si>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</si>
  <si>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</si>
  <si>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</si>
  <si>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</si>
  <si>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</si>
  <si>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</si>
  <si>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</si>
  <si>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</si>
  <si>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</si>
  <si>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</si>
  <si>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</si>
  <si>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</si>
  <si>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</si>
  <si>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</si>
  <si>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</si>
  <si>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</si>
  <si>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</si>
  <si>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</si>
  <si>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</si>
  <si>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</si>
  <si>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</si>
  <si>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</si>
  <si>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</si>
  <si>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</si>
  <si>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</si>
  <si>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</si>
  <si>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</si>
  <si>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</si>
  <si>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</si>
  <si>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</si>
  <si>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</si>
  <si>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</si>
  <si>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</si>
  <si>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</si>
  <si>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</si>
  <si>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</si>
  <si>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</si>
  <si>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</si>
  <si>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</si>
  <si>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</si>
  <si>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</si>
  <si>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</si>
  <si>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</si>
  <si>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</si>
  <si>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</si>
  <si>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</si>
  <si>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</si>
  <si>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</si>
  <si>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</si>
  <si>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</si>
  <si>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</si>
  <si>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</si>
  <si>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</si>
  <si>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</si>
  <si>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</si>
  <si>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</si>
  <si>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</si>
  <si>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</si>
  <si>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</si>
  <si>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</si>
  <si>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</si>
  <si>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</si>
  <si>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</si>
  <si>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</si>
  <si>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</si>
  <si>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</si>
  <si>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</si>
  <si>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</si>
  <si>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</si>
  <si>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</si>
  <si>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</si>
  <si>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</si>
  <si>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</si>
  <si>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</si>
  <si>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</si>
  <si>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</si>
  <si>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</si>
  <si>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</si>
  <si>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</si>
  <si>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</si>
  <si>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</si>
  <si>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</si>
  <si>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</si>
  <si>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</si>
  <si>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</si>
  <si>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</si>
  <si>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</si>
  <si>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</si>
  <si>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</si>
  <si>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</si>
  <si>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</si>
  <si>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</si>
  <si>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</si>
  <si>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</si>
  <si>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</si>
  <si>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</si>
  <si>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</si>
  <si>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</si>
  <si>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</si>
  <si>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</si>
  <si>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</si>
  <si>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</si>
  <si>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</si>
  <si>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</si>
  <si>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</si>
  <si>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</si>
  <si>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</si>
  <si>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</si>
  <si>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</si>
  <si>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</si>
  <si>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</si>
  <si>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</si>
  <si>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</si>
  <si>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</si>
  <si>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</si>
  <si>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</si>
  <si>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</si>
  <si>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</si>
  <si>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</si>
  <si>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</si>
  <si>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</si>
  <si>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</si>
  <si>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</si>
  <si>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</si>
  <si>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</si>
  <si>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</si>
  <si>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</si>
  <si>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</si>
  <si>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</si>
  <si>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</si>
  <si>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</si>
  <si>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</si>
  <si>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</si>
  <si>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</si>
  <si>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</si>
  <si>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</si>
  <si>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</si>
  <si>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</si>
  <si>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</si>
  <si>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</si>
  <si>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</si>
  <si>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</si>
  <si>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</si>
  <si>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</si>
  <si>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</si>
  <si>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</si>
  <si>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</si>
  <si>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</si>
  <si>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</si>
  <si>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</si>
  <si>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</si>
  <si>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</si>
  <si>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</si>
  <si>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</si>
  <si>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</si>
  <si>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</si>
  <si>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</si>
  <si>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</si>
  <si>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</si>
  <si>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</si>
  <si>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</si>
  <si>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</si>
  <si>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</si>
  <si>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</si>
  <si>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</si>
  <si>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</si>
  <si>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</si>
  <si>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</si>
  <si>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</si>
  <si>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</si>
  <si>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</si>
  <si>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</si>
  <si>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</si>
  <si>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</si>
  <si>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</si>
  <si>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</si>
  <si>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</si>
  <si>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</si>
  <si>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</si>
  <si>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</si>
  <si>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</si>
  <si>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</si>
  <si>
    <t>Portland High School</t>
  </si>
  <si>
    <t>Kevin Inman</t>
  </si>
  <si>
    <t>Basement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</si>
</sst>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3">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51" fillId="0" borderId="61" xfId="0" applyFont="1" applyBorder="1" applyAlignment="1">
      <alignment/>
    </xf>
    <xf numFmtId="0" fontId="51"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0" fillId="0" borderId="61" xfId="0" applyBorder="1" applyAlignment="1" applyProtection="1">
      <alignment/>
      <protection/>
    </xf>
    <xf numFmtId="0" fontId="0" fillId="0" borderId="62" xfId="0" applyBorder="1" applyAlignment="1">
      <alignment/>
    </xf>
    <xf numFmtId="0" fontId="0" fillId="0" borderId="24" xfId="0" applyBorder="1" applyAlignment="1">
      <alignment/>
    </xf>
    <xf numFmtId="0" fontId="0" fillId="0" borderId="61" xfId="0" applyFont="1" applyBorder="1" applyAlignment="1" applyProtection="1">
      <alignment/>
      <protection/>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3" borderId="61" xfId="0" applyFont="1" applyFill="1" applyBorder="1" applyAlignment="1" applyProtection="1">
      <alignment vertical="center"/>
      <protection/>
    </xf>
    <xf numFmtId="0" fontId="0" fillId="0" borderId="24" xfId="0" applyBorder="1" applyAlignment="1">
      <alignment vertical="center"/>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2" xfId="0" applyBorder="1" applyAlignment="1">
      <alignment vertical="center"/>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3" borderId="61"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21" xfId="0" applyFill="1" applyBorder="1" applyAlignment="1" applyProtection="1">
      <alignment horizontal="right"/>
      <protection/>
    </xf>
    <xf numFmtId="0" fontId="0" fillId="34" borderId="64"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65"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pplyProtection="1">
      <alignment horizontal="left"/>
      <protection/>
    </xf>
    <xf numFmtId="0" fontId="0" fillId="37" borderId="19" xfId="0" applyFill="1" applyBorder="1" applyAlignment="1">
      <alignment/>
    </xf>
    <xf numFmtId="0" fontId="0" fillId="0" borderId="19" xfId="0" applyBorder="1" applyAlignment="1">
      <alignmen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1">
      <selection activeCell="K71" sqref="K71"/>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26" t="s">
        <v>52</v>
      </c>
      <c r="G4" s="218"/>
      <c r="H4" s="219" t="s">
        <v>361</v>
      </c>
      <c r="I4" s="221"/>
      <c r="J4" s="226" t="s">
        <v>55</v>
      </c>
      <c r="K4" s="218"/>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26" t="s">
        <v>53</v>
      </c>
      <c r="G6" s="218"/>
      <c r="H6" s="19"/>
      <c r="I6" s="41"/>
      <c r="J6" s="218" t="s">
        <v>56</v>
      </c>
      <c r="K6" s="218"/>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11"/>
      <c r="C8" s="212"/>
      <c r="D8" s="212"/>
      <c r="E8" s="213"/>
      <c r="F8" s="226" t="s">
        <v>54</v>
      </c>
      <c r="G8" s="218"/>
      <c r="H8" s="219" t="s">
        <v>362</v>
      </c>
      <c r="I8" s="221"/>
      <c r="J8" s="226" t="s">
        <v>57</v>
      </c>
      <c r="K8" s="218"/>
      <c r="L8" s="21">
        <v>1.2</v>
      </c>
      <c r="M8" s="42"/>
      <c r="N8" s="31"/>
      <c r="O8" s="24"/>
      <c r="P8" s="24"/>
      <c r="Q8" s="24"/>
      <c r="R8" s="24"/>
    </row>
    <row r="9" spans="1:18" ht="3" customHeight="1">
      <c r="A9" s="31"/>
      <c r="B9" s="211"/>
      <c r="C9" s="212"/>
      <c r="D9" s="212"/>
      <c r="E9" s="213"/>
      <c r="F9" s="41"/>
      <c r="G9" s="41"/>
      <c r="H9" s="41"/>
      <c r="I9" s="41"/>
      <c r="J9" s="41"/>
      <c r="K9" s="41"/>
      <c r="L9" s="41"/>
      <c r="M9" s="42"/>
      <c r="N9" s="31"/>
      <c r="O9" s="24"/>
      <c r="P9" s="24"/>
      <c r="Q9" s="24"/>
      <c r="R9" s="24"/>
    </row>
    <row r="10" spans="1:18" ht="12.75" customHeight="1">
      <c r="A10" s="31"/>
      <c r="B10" s="214" t="s">
        <v>329</v>
      </c>
      <c r="C10" s="215"/>
      <c r="D10" s="215"/>
      <c r="E10" s="216"/>
      <c r="F10" s="43"/>
      <c r="G10" s="44" t="s">
        <v>68</v>
      </c>
      <c r="H10" s="23">
        <v>42549</v>
      </c>
      <c r="I10" s="44"/>
      <c r="J10" s="224" t="s">
        <v>60</v>
      </c>
      <c r="K10" s="225"/>
      <c r="L10" s="41"/>
      <c r="M10" s="42"/>
      <c r="N10" s="31"/>
      <c r="O10" s="24"/>
      <c r="P10" s="24"/>
      <c r="Q10" s="24"/>
      <c r="R10" s="24"/>
    </row>
    <row r="11" spans="1:18" s="1" customFormat="1" ht="3" customHeight="1">
      <c r="A11" s="31"/>
      <c r="B11" s="39"/>
      <c r="C11" s="39"/>
      <c r="D11" s="39"/>
      <c r="E11" s="39"/>
      <c r="F11" s="41"/>
      <c r="G11" s="41"/>
      <c r="H11" s="41"/>
      <c r="I11" s="41"/>
      <c r="J11" s="225"/>
      <c r="K11" s="225"/>
      <c r="L11" s="41"/>
      <c r="M11" s="42"/>
      <c r="N11" s="31"/>
      <c r="O11" s="24"/>
      <c r="P11" s="24"/>
      <c r="Q11" s="24"/>
      <c r="R11" s="24"/>
    </row>
    <row r="12" spans="1:18" ht="12.75" customHeight="1">
      <c r="A12" s="31"/>
      <c r="B12" s="222" t="s">
        <v>331</v>
      </c>
      <c r="C12" s="222"/>
      <c r="D12" s="222"/>
      <c r="E12" s="222"/>
      <c r="F12" s="41"/>
      <c r="G12" s="41"/>
      <c r="H12" s="41"/>
      <c r="I12" s="41"/>
      <c r="J12" s="225"/>
      <c r="K12" s="225"/>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28</v>
      </c>
      <c r="C15" s="219" t="s">
        <v>299</v>
      </c>
      <c r="D15" s="220"/>
      <c r="E15" s="221"/>
      <c r="F15" s="50" t="s">
        <v>58</v>
      </c>
      <c r="G15" s="223" t="s">
        <v>300</v>
      </c>
      <c r="H15" s="223"/>
      <c r="I15" s="223"/>
      <c r="J15" s="217" t="s">
        <v>73</v>
      </c>
      <c r="K15" s="217"/>
      <c r="L15" s="41" t="s">
        <v>122</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24</v>
      </c>
      <c r="C17" s="219" t="s">
        <v>363</v>
      </c>
      <c r="D17" s="220"/>
      <c r="E17" s="221"/>
      <c r="F17" s="50" t="s">
        <v>59</v>
      </c>
      <c r="G17" s="50" t="s">
        <v>50</v>
      </c>
      <c r="H17" s="52"/>
      <c r="I17" s="41"/>
      <c r="J17" s="218" t="s">
        <v>19</v>
      </c>
      <c r="K17" s="218"/>
      <c r="L17" s="41" t="s">
        <v>152</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27" t="s">
        <v>151</v>
      </c>
      <c r="C19" s="229" t="s">
        <v>150</v>
      </c>
      <c r="D19" s="230"/>
      <c r="E19" s="232" t="s">
        <v>64</v>
      </c>
      <c r="F19" s="229" t="s">
        <v>8</v>
      </c>
      <c r="G19" s="229"/>
      <c r="H19" s="55" t="s">
        <v>17</v>
      </c>
      <c r="I19" s="56" t="s">
        <v>9</v>
      </c>
      <c r="J19" s="56" t="s">
        <v>41</v>
      </c>
      <c r="K19" s="56" t="s">
        <v>13</v>
      </c>
      <c r="L19" s="56" t="s">
        <v>25</v>
      </c>
      <c r="M19" s="237" t="s">
        <v>7</v>
      </c>
      <c r="N19" s="31"/>
      <c r="O19" s="24"/>
      <c r="P19" s="24"/>
      <c r="Q19" s="24"/>
      <c r="R19" s="24"/>
    </row>
    <row r="20" spans="1:18" ht="12.75">
      <c r="A20" s="31"/>
      <c r="B20" s="228"/>
      <c r="C20" s="231"/>
      <c r="D20" s="231"/>
      <c r="E20" s="233"/>
      <c r="F20" s="57" t="s">
        <v>3</v>
      </c>
      <c r="G20" s="57" t="s">
        <v>4</v>
      </c>
      <c r="H20" s="57" t="s">
        <v>18</v>
      </c>
      <c r="I20" s="58" t="s">
        <v>10</v>
      </c>
      <c r="J20" s="58" t="s">
        <v>11</v>
      </c>
      <c r="K20" s="58" t="s">
        <v>12</v>
      </c>
      <c r="L20" s="58" t="s">
        <v>26</v>
      </c>
      <c r="M20" s="238"/>
      <c r="N20" s="31"/>
      <c r="O20" s="24"/>
      <c r="P20" s="24"/>
      <c r="Q20" s="24"/>
      <c r="R20" s="24"/>
    </row>
    <row r="21" spans="1:18" ht="12.75">
      <c r="A21" s="31"/>
      <c r="B21" s="25" t="s">
        <v>299</v>
      </c>
      <c r="C21" s="239" t="s">
        <v>301</v>
      </c>
      <c r="D21" s="239"/>
      <c r="E21" s="168">
        <v>1</v>
      </c>
      <c r="F21" s="163">
        <v>0.04</v>
      </c>
      <c r="G21" s="27">
        <v>0.16</v>
      </c>
      <c r="H21" s="240" t="str">
        <f>IF(SUM(E21:E35)&lt;=381,IF(SUM(E51:E63)&lt;=30,"N/A","# of Modules Exceeds Panel Capacity (31)"),"# of Points Exceeds Panel Capacity (381)")</f>
        <v>N/A</v>
      </c>
      <c r="I21" s="241"/>
      <c r="J21" s="241"/>
      <c r="K21" s="241"/>
      <c r="L21" s="241"/>
      <c r="M21" s="242"/>
      <c r="N21" s="31"/>
      <c r="O21" s="24"/>
      <c r="P21" s="24"/>
      <c r="Q21" s="24"/>
      <c r="R21" s="24"/>
    </row>
    <row r="22" spans="1:18" ht="12.75">
      <c r="A22" s="31"/>
      <c r="B22" s="25" t="s">
        <v>304</v>
      </c>
      <c r="C22" s="202" t="s">
        <v>305</v>
      </c>
      <c r="D22" s="203"/>
      <c r="E22" s="162"/>
      <c r="F22" s="163">
        <f>E22*0.0003</f>
        <v>0</v>
      </c>
      <c r="G22" s="27">
        <f>E22*0.0003</f>
        <v>0</v>
      </c>
      <c r="H22" s="243"/>
      <c r="I22" s="244"/>
      <c r="J22" s="244"/>
      <c r="K22" s="244"/>
      <c r="L22" s="244"/>
      <c r="M22" s="238"/>
      <c r="N22" s="31"/>
      <c r="O22" s="24"/>
      <c r="P22" s="24"/>
      <c r="Q22" s="24"/>
      <c r="R22" s="24"/>
    </row>
    <row r="23" spans="1:18" ht="12.75">
      <c r="A23" s="31"/>
      <c r="B23" s="25" t="s">
        <v>304</v>
      </c>
      <c r="C23" s="202" t="s">
        <v>306</v>
      </c>
      <c r="D23" s="203"/>
      <c r="E23" s="162"/>
      <c r="F23" s="163">
        <f>E23*0.0003</f>
        <v>0</v>
      </c>
      <c r="G23" s="27">
        <f>E23*0.0003</f>
        <v>0</v>
      </c>
      <c r="H23" s="243"/>
      <c r="I23" s="244"/>
      <c r="J23" s="244"/>
      <c r="K23" s="244"/>
      <c r="L23" s="244"/>
      <c r="M23" s="238"/>
      <c r="N23" s="31"/>
      <c r="O23" s="24"/>
      <c r="P23" s="24"/>
      <c r="Q23" s="24"/>
      <c r="R23" s="24"/>
    </row>
    <row r="24" spans="1:18" ht="12.75">
      <c r="A24" s="31"/>
      <c r="B24" s="25" t="s">
        <v>304</v>
      </c>
      <c r="C24" s="202" t="s">
        <v>307</v>
      </c>
      <c r="D24" s="203"/>
      <c r="E24" s="162"/>
      <c r="F24" s="163">
        <f>E24*0.0003</f>
        <v>0</v>
      </c>
      <c r="G24" s="27">
        <f>E24*0.0003</f>
        <v>0</v>
      </c>
      <c r="H24" s="243"/>
      <c r="I24" s="244"/>
      <c r="J24" s="244"/>
      <c r="K24" s="244"/>
      <c r="L24" s="244"/>
      <c r="M24" s="238"/>
      <c r="N24" s="31"/>
      <c r="O24" s="24"/>
      <c r="P24" s="24"/>
      <c r="Q24" s="24"/>
      <c r="R24" s="24"/>
    </row>
    <row r="25" spans="1:18" ht="15" customHeight="1">
      <c r="A25" s="59"/>
      <c r="B25" s="25" t="s">
        <v>304</v>
      </c>
      <c r="C25" s="202" t="s">
        <v>308</v>
      </c>
      <c r="D25" s="203"/>
      <c r="E25" s="162"/>
      <c r="F25" s="163">
        <f>E25*0.0003</f>
        <v>0</v>
      </c>
      <c r="G25" s="27">
        <f>E25*0.0003</f>
        <v>0</v>
      </c>
      <c r="H25" s="243"/>
      <c r="I25" s="244"/>
      <c r="J25" s="244"/>
      <c r="K25" s="244"/>
      <c r="L25" s="244"/>
      <c r="M25" s="238"/>
      <c r="N25" s="31"/>
      <c r="O25" s="24"/>
      <c r="P25" s="24"/>
      <c r="Q25" s="24"/>
      <c r="R25" s="24"/>
    </row>
    <row r="26" spans="1:18" ht="15" customHeight="1">
      <c r="A26" s="31"/>
      <c r="B26" s="25" t="s">
        <v>304</v>
      </c>
      <c r="C26" s="202" t="s">
        <v>309</v>
      </c>
      <c r="D26" s="203"/>
      <c r="E26" s="162"/>
      <c r="F26" s="163">
        <f>E26*0.002</f>
        <v>0</v>
      </c>
      <c r="G26" s="27">
        <f>E26*0.002</f>
        <v>0</v>
      </c>
      <c r="H26" s="243"/>
      <c r="I26" s="244"/>
      <c r="J26" s="244"/>
      <c r="K26" s="244"/>
      <c r="L26" s="244"/>
      <c r="M26" s="238"/>
      <c r="N26" s="31"/>
      <c r="O26" s="24"/>
      <c r="P26" s="24"/>
      <c r="Q26" s="24"/>
      <c r="R26" s="24"/>
    </row>
    <row r="27" spans="1:18" ht="15" customHeight="1">
      <c r="A27" s="31"/>
      <c r="B27" s="25" t="s">
        <v>304</v>
      </c>
      <c r="C27" s="202" t="s">
        <v>310</v>
      </c>
      <c r="D27" s="203"/>
      <c r="E27" s="162"/>
      <c r="F27" s="163">
        <f>E27*0.0003</f>
        <v>0</v>
      </c>
      <c r="G27" s="27">
        <f>E27*0.0003</f>
        <v>0</v>
      </c>
      <c r="H27" s="243"/>
      <c r="I27" s="244"/>
      <c r="J27" s="244"/>
      <c r="K27" s="244"/>
      <c r="L27" s="244"/>
      <c r="M27" s="238"/>
      <c r="N27" s="31"/>
      <c r="O27" s="24"/>
      <c r="P27" s="24"/>
      <c r="Q27" s="24"/>
      <c r="R27" s="24"/>
    </row>
    <row r="28" spans="1:18" ht="15" customHeight="1">
      <c r="A28" s="31"/>
      <c r="B28" s="25" t="s">
        <v>304</v>
      </c>
      <c r="C28" s="202" t="s">
        <v>311</v>
      </c>
      <c r="D28" s="203"/>
      <c r="E28" s="162"/>
      <c r="F28" s="163">
        <f>E28*0.0003</f>
        <v>0</v>
      </c>
      <c r="G28" s="27">
        <f>E28*0.0003</f>
        <v>0</v>
      </c>
      <c r="H28" s="243"/>
      <c r="I28" s="244"/>
      <c r="J28" s="244"/>
      <c r="K28" s="244"/>
      <c r="L28" s="244"/>
      <c r="M28" s="238"/>
      <c r="N28" s="31"/>
      <c r="O28" s="24"/>
      <c r="P28" s="24"/>
      <c r="Q28" s="24"/>
      <c r="R28" s="24"/>
    </row>
    <row r="29" spans="1:18" ht="15" customHeight="1">
      <c r="A29" s="31"/>
      <c r="B29" s="25" t="s">
        <v>304</v>
      </c>
      <c r="C29" s="202" t="s">
        <v>351</v>
      </c>
      <c r="D29" s="210"/>
      <c r="E29" s="162"/>
      <c r="F29" s="163">
        <f>E29*0.0003</f>
        <v>0</v>
      </c>
      <c r="G29" s="27">
        <f>E29*0.0072</f>
        <v>0</v>
      </c>
      <c r="H29" s="243"/>
      <c r="I29" s="244"/>
      <c r="J29" s="244"/>
      <c r="K29" s="244"/>
      <c r="L29" s="244"/>
      <c r="M29" s="238"/>
      <c r="N29" s="31"/>
      <c r="O29" s="24"/>
      <c r="P29" s="24"/>
      <c r="Q29" s="24"/>
      <c r="R29" s="24"/>
    </row>
    <row r="30" spans="1:18" ht="15" customHeight="1">
      <c r="A30" s="31"/>
      <c r="B30" s="25" t="s">
        <v>304</v>
      </c>
      <c r="C30" s="187" t="s">
        <v>312</v>
      </c>
      <c r="D30" s="189"/>
      <c r="E30" s="164"/>
      <c r="F30" s="163">
        <f>E30*0.000375</f>
        <v>0</v>
      </c>
      <c r="G30" s="27">
        <f>E30*0.000375</f>
        <v>0</v>
      </c>
      <c r="H30" s="243"/>
      <c r="I30" s="244"/>
      <c r="J30" s="244"/>
      <c r="K30" s="244"/>
      <c r="L30" s="244"/>
      <c r="M30" s="238"/>
      <c r="N30" s="31"/>
      <c r="O30" s="24"/>
      <c r="P30" s="24"/>
      <c r="Q30" s="24"/>
      <c r="R30" s="24"/>
    </row>
    <row r="31" spans="1:18" ht="15" customHeight="1">
      <c r="A31" s="31"/>
      <c r="B31" s="25" t="s">
        <v>304</v>
      </c>
      <c r="C31" s="183" t="s">
        <v>337</v>
      </c>
      <c r="D31" s="184"/>
      <c r="E31" s="173"/>
      <c r="F31" s="174">
        <f>E31*0.0013</f>
        <v>0</v>
      </c>
      <c r="G31" s="165">
        <f>E31*0.024</f>
        <v>0</v>
      </c>
      <c r="H31" s="243"/>
      <c r="I31" s="244"/>
      <c r="J31" s="244"/>
      <c r="K31" s="244"/>
      <c r="L31" s="244"/>
      <c r="M31" s="238"/>
      <c r="N31" s="31"/>
      <c r="O31" s="24"/>
      <c r="P31" s="24"/>
      <c r="Q31" s="24"/>
      <c r="R31" s="24"/>
    </row>
    <row r="32" spans="1:18" ht="15" customHeight="1">
      <c r="A32" s="31"/>
      <c r="B32" s="25" t="s">
        <v>304</v>
      </c>
      <c r="C32" s="187" t="s">
        <v>313</v>
      </c>
      <c r="D32" s="189"/>
      <c r="E32" s="164"/>
      <c r="F32" s="163">
        <f>E32*0.00225</f>
        <v>0</v>
      </c>
      <c r="G32" s="27">
        <f>E32*0.00225</f>
        <v>0</v>
      </c>
      <c r="H32" s="243"/>
      <c r="I32" s="244"/>
      <c r="J32" s="244"/>
      <c r="K32" s="244"/>
      <c r="L32" s="244"/>
      <c r="M32" s="238"/>
      <c r="N32" s="31"/>
      <c r="O32" s="24"/>
      <c r="P32" s="24"/>
      <c r="Q32" s="24"/>
      <c r="R32" s="24"/>
    </row>
    <row r="33" spans="1:18" ht="15" customHeight="1">
      <c r="A33" s="31"/>
      <c r="B33" s="25" t="s">
        <v>304</v>
      </c>
      <c r="C33" s="187" t="s">
        <v>314</v>
      </c>
      <c r="D33" s="188"/>
      <c r="E33" s="164"/>
      <c r="F33" s="163">
        <f>E33*0.000375</f>
        <v>0</v>
      </c>
      <c r="G33" s="165">
        <f>E33*0.000375</f>
        <v>0</v>
      </c>
      <c r="H33" s="243"/>
      <c r="I33" s="244"/>
      <c r="J33" s="244"/>
      <c r="K33" s="244"/>
      <c r="L33" s="244"/>
      <c r="M33" s="238"/>
      <c r="N33" s="31"/>
      <c r="O33" s="24"/>
      <c r="P33" s="24"/>
      <c r="Q33" s="24"/>
      <c r="R33" s="24"/>
    </row>
    <row r="34" spans="1:18" ht="15" customHeight="1">
      <c r="A34" s="31"/>
      <c r="B34" s="25" t="s">
        <v>304</v>
      </c>
      <c r="C34" s="187" t="s">
        <v>315</v>
      </c>
      <c r="D34" s="189"/>
      <c r="E34" s="164"/>
      <c r="F34" s="163">
        <f>E34*0.00075</f>
        <v>0</v>
      </c>
      <c r="G34" s="165">
        <f>E34*0.00075</f>
        <v>0</v>
      </c>
      <c r="H34" s="243"/>
      <c r="I34" s="244"/>
      <c r="J34" s="244"/>
      <c r="K34" s="244"/>
      <c r="L34" s="244"/>
      <c r="M34" s="238"/>
      <c r="N34" s="31"/>
      <c r="O34" s="24"/>
      <c r="P34" s="24"/>
      <c r="Q34" s="24"/>
      <c r="R34" s="24"/>
    </row>
    <row r="35" spans="1:18" ht="15" customHeight="1">
      <c r="A35" s="31"/>
      <c r="B35" s="25" t="s">
        <v>304</v>
      </c>
      <c r="C35" s="187" t="s">
        <v>316</v>
      </c>
      <c r="D35" s="189"/>
      <c r="E35" s="164"/>
      <c r="F35" s="163">
        <f>E35*0.0035</f>
        <v>0</v>
      </c>
      <c r="G35" s="165">
        <f>E35*0.0035</f>
        <v>0</v>
      </c>
      <c r="H35" s="243"/>
      <c r="I35" s="244"/>
      <c r="J35" s="244"/>
      <c r="K35" s="244"/>
      <c r="L35" s="244"/>
      <c r="M35" s="238"/>
      <c r="N35" s="31"/>
      <c r="O35" s="24"/>
      <c r="P35" s="24"/>
      <c r="Q35" s="24"/>
      <c r="R35" s="24"/>
    </row>
    <row r="36" spans="1:18" ht="15" customHeight="1">
      <c r="A36" s="31"/>
      <c r="B36" s="25" t="s">
        <v>304</v>
      </c>
      <c r="C36" s="187" t="s">
        <v>317</v>
      </c>
      <c r="D36" s="189"/>
      <c r="E36" s="164"/>
      <c r="F36" s="163">
        <f>E36*0.000375</f>
        <v>0</v>
      </c>
      <c r="G36" s="165">
        <f>E36*0.000375</f>
        <v>0</v>
      </c>
      <c r="H36" s="243"/>
      <c r="I36" s="244"/>
      <c r="J36" s="244"/>
      <c r="K36" s="244"/>
      <c r="L36" s="244"/>
      <c r="M36" s="238"/>
      <c r="N36" s="31"/>
      <c r="O36" s="24"/>
      <c r="P36" s="24"/>
      <c r="Q36" s="24"/>
      <c r="R36" s="24"/>
    </row>
    <row r="37" spans="1:18" ht="15" customHeight="1">
      <c r="A37" s="31"/>
      <c r="B37" s="25" t="s">
        <v>304</v>
      </c>
      <c r="C37" s="187" t="s">
        <v>318</v>
      </c>
      <c r="D37" s="189"/>
      <c r="E37" s="164"/>
      <c r="F37" s="163">
        <f>E37*0.000255</f>
        <v>0</v>
      </c>
      <c r="G37" s="165">
        <f>E37*0.000255</f>
        <v>0</v>
      </c>
      <c r="H37" s="243"/>
      <c r="I37" s="244"/>
      <c r="J37" s="244"/>
      <c r="K37" s="244"/>
      <c r="L37" s="244"/>
      <c r="M37" s="238"/>
      <c r="N37" s="31"/>
      <c r="O37" s="24"/>
      <c r="P37" s="24"/>
      <c r="Q37" s="24"/>
      <c r="R37" s="24"/>
    </row>
    <row r="38" spans="1:18" ht="15" customHeight="1">
      <c r="A38" s="31"/>
      <c r="B38" s="25" t="s">
        <v>304</v>
      </c>
      <c r="C38" s="187" t="s">
        <v>319</v>
      </c>
      <c r="D38" s="189"/>
      <c r="E38" s="164"/>
      <c r="F38" s="163">
        <f>E38*0.00145</f>
        <v>0</v>
      </c>
      <c r="G38" s="165">
        <f>E38*0.00145</f>
        <v>0</v>
      </c>
      <c r="H38" s="243"/>
      <c r="I38" s="244"/>
      <c r="J38" s="244"/>
      <c r="K38" s="244"/>
      <c r="L38" s="244"/>
      <c r="M38" s="238"/>
      <c r="N38" s="31"/>
      <c r="O38" s="24"/>
      <c r="P38" s="24"/>
      <c r="Q38" s="24"/>
      <c r="R38" s="24"/>
    </row>
    <row r="39" spans="1:18" ht="15" customHeight="1">
      <c r="A39" s="31"/>
      <c r="B39" s="25" t="s">
        <v>304</v>
      </c>
      <c r="C39" s="187" t="s">
        <v>327</v>
      </c>
      <c r="D39" s="188"/>
      <c r="E39" s="164"/>
      <c r="F39" s="163">
        <f>E39*0.00027</f>
        <v>0</v>
      </c>
      <c r="G39" s="165">
        <f>E39*0.00027</f>
        <v>0</v>
      </c>
      <c r="H39" s="243"/>
      <c r="I39" s="244"/>
      <c r="J39" s="244"/>
      <c r="K39" s="244"/>
      <c r="L39" s="244"/>
      <c r="M39" s="238"/>
      <c r="N39" s="31"/>
      <c r="O39" s="24"/>
      <c r="P39" s="24"/>
      <c r="Q39" s="24"/>
      <c r="R39" s="24"/>
    </row>
    <row r="40" spans="1:18" ht="15" customHeight="1">
      <c r="A40" s="31"/>
      <c r="B40" s="25" t="s">
        <v>304</v>
      </c>
      <c r="C40" s="187" t="s">
        <v>328</v>
      </c>
      <c r="D40" s="188"/>
      <c r="E40" s="164"/>
      <c r="F40" s="163">
        <f>E40*0.002</f>
        <v>0</v>
      </c>
      <c r="G40" s="165">
        <f>E40*0.002</f>
        <v>0</v>
      </c>
      <c r="H40" s="243"/>
      <c r="I40" s="244"/>
      <c r="J40" s="244"/>
      <c r="K40" s="244"/>
      <c r="L40" s="244"/>
      <c r="M40" s="238"/>
      <c r="N40" s="31"/>
      <c r="O40" s="24"/>
      <c r="P40" s="24"/>
      <c r="Q40" s="24"/>
      <c r="R40" s="24"/>
    </row>
    <row r="41" spans="1:18" ht="15" customHeight="1">
      <c r="A41" s="31"/>
      <c r="B41" s="25" t="s">
        <v>304</v>
      </c>
      <c r="C41" s="187" t="s">
        <v>320</v>
      </c>
      <c r="D41" s="189"/>
      <c r="E41" s="164"/>
      <c r="F41" s="163">
        <f>E41*0.00045</f>
        <v>0</v>
      </c>
      <c r="G41" s="165">
        <f>E41*0.00045</f>
        <v>0</v>
      </c>
      <c r="H41" s="243"/>
      <c r="I41" s="244"/>
      <c r="J41" s="244"/>
      <c r="K41" s="244"/>
      <c r="L41" s="244"/>
      <c r="M41" s="238"/>
      <c r="N41" s="31"/>
      <c r="O41" s="24"/>
      <c r="P41" s="24"/>
      <c r="Q41" s="24"/>
      <c r="R41" s="24"/>
    </row>
    <row r="42" spans="1:18" ht="15" customHeight="1">
      <c r="A42" s="31"/>
      <c r="B42" s="25" t="s">
        <v>338</v>
      </c>
      <c r="C42" s="187" t="s">
        <v>321</v>
      </c>
      <c r="D42" s="188"/>
      <c r="E42" s="164"/>
      <c r="F42" s="166">
        <f>E42*0.0005</f>
        <v>0</v>
      </c>
      <c r="G42" s="27">
        <f>E42*0.0005</f>
        <v>0</v>
      </c>
      <c r="H42" s="243"/>
      <c r="I42" s="244"/>
      <c r="J42" s="244"/>
      <c r="K42" s="244"/>
      <c r="L42" s="244"/>
      <c r="M42" s="238"/>
      <c r="N42" s="31"/>
      <c r="O42" s="24"/>
      <c r="P42" s="24"/>
      <c r="Q42" s="24"/>
      <c r="R42" s="24"/>
    </row>
    <row r="43" spans="1:18" ht="15" customHeight="1">
      <c r="A43" s="31"/>
      <c r="B43" s="25" t="s">
        <v>330</v>
      </c>
      <c r="C43" s="187" t="s">
        <v>322</v>
      </c>
      <c r="D43" s="188"/>
      <c r="E43" s="164"/>
      <c r="F43" s="166">
        <f>E43*0.0003</f>
        <v>0</v>
      </c>
      <c r="G43" s="27">
        <f>E43*0.0003</f>
        <v>0</v>
      </c>
      <c r="H43" s="243"/>
      <c r="I43" s="244"/>
      <c r="J43" s="244"/>
      <c r="K43" s="244"/>
      <c r="L43" s="244"/>
      <c r="M43" s="238"/>
      <c r="N43" s="31"/>
      <c r="O43" s="24"/>
      <c r="P43" s="24"/>
      <c r="Q43" s="24"/>
      <c r="R43" s="24"/>
    </row>
    <row r="44" spans="1:18" ht="15" customHeight="1">
      <c r="A44" s="31"/>
      <c r="B44" s="25" t="s">
        <v>332</v>
      </c>
      <c r="C44" s="190" t="s">
        <v>335</v>
      </c>
      <c r="D44" s="188"/>
      <c r="E44" s="164"/>
      <c r="F44" s="166">
        <f>E44*0.0007</f>
        <v>0</v>
      </c>
      <c r="G44" s="27">
        <f>E44*0.0007</f>
        <v>0</v>
      </c>
      <c r="H44" s="243"/>
      <c r="I44" s="244"/>
      <c r="J44" s="244"/>
      <c r="K44" s="244"/>
      <c r="L44" s="244"/>
      <c r="M44" s="238"/>
      <c r="N44" s="31"/>
      <c r="O44" s="24"/>
      <c r="P44" s="24"/>
      <c r="Q44" s="24"/>
      <c r="R44" s="24"/>
    </row>
    <row r="45" spans="1:18" ht="15" customHeight="1">
      <c r="A45" s="31"/>
      <c r="B45" s="25" t="s">
        <v>333</v>
      </c>
      <c r="C45" s="190" t="s">
        <v>336</v>
      </c>
      <c r="D45" s="188"/>
      <c r="E45" s="164"/>
      <c r="F45" s="166">
        <f>E45*0.0003</f>
        <v>0</v>
      </c>
      <c r="G45" s="27">
        <f>E45*0.0003</f>
        <v>0</v>
      </c>
      <c r="H45" s="243"/>
      <c r="I45" s="244"/>
      <c r="J45" s="244"/>
      <c r="K45" s="244"/>
      <c r="L45" s="244"/>
      <c r="M45" s="238"/>
      <c r="N45" s="31"/>
      <c r="O45" s="24"/>
      <c r="P45" s="24"/>
      <c r="Q45" s="24"/>
      <c r="R45" s="24"/>
    </row>
    <row r="46" spans="1:18" ht="15" customHeight="1">
      <c r="A46" s="31"/>
      <c r="B46" s="25" t="s">
        <v>334</v>
      </c>
      <c r="C46" s="190" t="s">
        <v>336</v>
      </c>
      <c r="D46" s="188"/>
      <c r="E46" s="164"/>
      <c r="F46" s="166">
        <f>E46*0.0003</f>
        <v>0</v>
      </c>
      <c r="G46" s="27">
        <f>E46*0.0003</f>
        <v>0</v>
      </c>
      <c r="H46" s="243"/>
      <c r="I46" s="244"/>
      <c r="J46" s="244"/>
      <c r="K46" s="244"/>
      <c r="L46" s="244"/>
      <c r="M46" s="238"/>
      <c r="N46" s="31"/>
      <c r="O46" s="24"/>
      <c r="P46" s="24"/>
      <c r="Q46" s="24"/>
      <c r="R46" s="24"/>
    </row>
    <row r="47" spans="1:18" ht="15" customHeight="1">
      <c r="A47" s="31"/>
      <c r="B47" s="25" t="s">
        <v>339</v>
      </c>
      <c r="C47" s="187" t="s">
        <v>323</v>
      </c>
      <c r="D47" s="188"/>
      <c r="E47" s="164"/>
      <c r="F47" s="166">
        <f>E47*0.0005</f>
        <v>0</v>
      </c>
      <c r="G47" s="27">
        <f>E47*0.0005</f>
        <v>0</v>
      </c>
      <c r="H47" s="243"/>
      <c r="I47" s="244"/>
      <c r="J47" s="244"/>
      <c r="K47" s="244"/>
      <c r="L47" s="244"/>
      <c r="M47" s="238"/>
      <c r="N47" s="31"/>
      <c r="O47" s="24"/>
      <c r="P47" s="24"/>
      <c r="Q47" s="24"/>
      <c r="R47" s="24"/>
    </row>
    <row r="48" spans="1:18" ht="15" customHeight="1">
      <c r="A48" s="31"/>
      <c r="B48" s="25" t="s">
        <v>340</v>
      </c>
      <c r="C48" s="187" t="s">
        <v>324</v>
      </c>
      <c r="D48" s="188"/>
      <c r="E48" s="164"/>
      <c r="F48" s="166">
        <f>E48*0</f>
        <v>0</v>
      </c>
      <c r="G48" s="27">
        <f>E48*0.0075</f>
        <v>0</v>
      </c>
      <c r="H48" s="243"/>
      <c r="I48" s="244"/>
      <c r="J48" s="244"/>
      <c r="K48" s="244"/>
      <c r="L48" s="244"/>
      <c r="M48" s="238"/>
      <c r="N48" s="31"/>
      <c r="O48" s="24"/>
      <c r="P48" s="24"/>
      <c r="Q48" s="24"/>
      <c r="R48" s="24"/>
    </row>
    <row r="49" spans="1:18" ht="15" customHeight="1">
      <c r="A49" s="31"/>
      <c r="B49" s="25" t="s">
        <v>341</v>
      </c>
      <c r="C49" s="187" t="s">
        <v>325</v>
      </c>
      <c r="D49" s="188"/>
      <c r="E49" s="164"/>
      <c r="F49" s="166">
        <f>E49*0</f>
        <v>0</v>
      </c>
      <c r="G49" s="27">
        <f>E49*0.0075</f>
        <v>0</v>
      </c>
      <c r="H49" s="243"/>
      <c r="I49" s="244"/>
      <c r="J49" s="244"/>
      <c r="K49" s="244"/>
      <c r="L49" s="244"/>
      <c r="M49" s="238"/>
      <c r="N49" s="31"/>
      <c r="O49" s="24"/>
      <c r="P49" s="24"/>
      <c r="Q49" s="24"/>
      <c r="R49" s="24"/>
    </row>
    <row r="50" spans="1:18" ht="15" customHeight="1">
      <c r="A50" s="31"/>
      <c r="B50" s="25" t="s">
        <v>342</v>
      </c>
      <c r="C50" s="187" t="s">
        <v>326</v>
      </c>
      <c r="D50" s="188"/>
      <c r="E50" s="164"/>
      <c r="F50" s="166">
        <f>E50*0</f>
        <v>0</v>
      </c>
      <c r="G50" s="27">
        <f>E50*0.01</f>
        <v>0</v>
      </c>
      <c r="H50" s="243"/>
      <c r="I50" s="244"/>
      <c r="J50" s="244"/>
      <c r="K50" s="244"/>
      <c r="L50" s="244"/>
      <c r="M50" s="238"/>
      <c r="N50" s="31"/>
      <c r="O50" s="24"/>
      <c r="P50" s="24"/>
      <c r="Q50" s="24"/>
      <c r="R50" s="24"/>
    </row>
    <row r="51" spans="1:18" ht="15" customHeight="1">
      <c r="A51" s="31"/>
      <c r="B51" s="25" t="s">
        <v>123</v>
      </c>
      <c r="C51" s="202" t="s">
        <v>149</v>
      </c>
      <c r="D51" s="239"/>
      <c r="E51" s="164"/>
      <c r="F51" s="166">
        <f>E51*0.055</f>
        <v>0</v>
      </c>
      <c r="G51" s="27">
        <f>E51*0.055</f>
        <v>0</v>
      </c>
      <c r="H51" s="243"/>
      <c r="I51" s="244"/>
      <c r="J51" s="244"/>
      <c r="K51" s="244"/>
      <c r="L51" s="244"/>
      <c r="M51" s="238"/>
      <c r="N51" s="31"/>
      <c r="O51" s="24"/>
      <c r="P51" s="24"/>
      <c r="Q51" s="24"/>
      <c r="R51" s="24"/>
    </row>
    <row r="52" spans="1:18" ht="15" customHeight="1">
      <c r="A52" s="31"/>
      <c r="B52" s="25">
        <v>5860</v>
      </c>
      <c r="C52" s="202" t="s">
        <v>127</v>
      </c>
      <c r="D52" s="239"/>
      <c r="E52" s="164"/>
      <c r="F52" s="163">
        <f>E52*0.02</f>
        <v>0</v>
      </c>
      <c r="G52" s="27">
        <f>E52*0.025</f>
        <v>0</v>
      </c>
      <c r="H52" s="243"/>
      <c r="I52" s="244"/>
      <c r="J52" s="244"/>
      <c r="K52" s="244"/>
      <c r="L52" s="244"/>
      <c r="M52" s="238"/>
      <c r="N52" s="31"/>
      <c r="O52" s="24"/>
      <c r="P52" s="24"/>
      <c r="Q52" s="24"/>
      <c r="R52" s="24"/>
    </row>
    <row r="53" spans="1:18" ht="15" customHeight="1">
      <c r="A53" s="31"/>
      <c r="B53" s="29">
        <v>5824</v>
      </c>
      <c r="C53" s="209" t="s">
        <v>126</v>
      </c>
      <c r="D53" s="248"/>
      <c r="E53" s="164"/>
      <c r="F53" s="163">
        <f>E53*0.045</f>
        <v>0</v>
      </c>
      <c r="G53" s="27">
        <f>E53*0.045</f>
        <v>0</v>
      </c>
      <c r="H53" s="243"/>
      <c r="I53" s="244"/>
      <c r="J53" s="244"/>
      <c r="K53" s="244"/>
      <c r="L53" s="244"/>
      <c r="M53" s="238"/>
      <c r="N53" s="31"/>
      <c r="O53" s="24"/>
      <c r="P53" s="24"/>
      <c r="Q53" s="24"/>
      <c r="R53" s="24"/>
    </row>
    <row r="54" spans="1:18" ht="15" customHeight="1">
      <c r="A54" s="31"/>
      <c r="B54" s="26">
        <v>5496</v>
      </c>
      <c r="C54" s="208" t="s">
        <v>128</v>
      </c>
      <c r="D54" s="209"/>
      <c r="E54" s="164"/>
      <c r="F54" s="163">
        <f>E54*0.01</f>
        <v>0</v>
      </c>
      <c r="G54" s="27">
        <f>E54*0.01</f>
        <v>0</v>
      </c>
      <c r="H54" s="243"/>
      <c r="I54" s="244"/>
      <c r="J54" s="244"/>
      <c r="K54" s="244"/>
      <c r="L54" s="244"/>
      <c r="M54" s="238"/>
      <c r="N54" s="31"/>
      <c r="O54" s="24"/>
      <c r="P54" s="24"/>
      <c r="Q54" s="24"/>
      <c r="R54" s="24"/>
    </row>
    <row r="55" spans="1:18" ht="15" customHeight="1">
      <c r="A55" s="31"/>
      <c r="B55" s="26" t="s">
        <v>299</v>
      </c>
      <c r="C55" s="208" t="s">
        <v>128</v>
      </c>
      <c r="D55" s="209"/>
      <c r="E55" s="164"/>
      <c r="F55" s="163">
        <f>E55*0.01</f>
        <v>0</v>
      </c>
      <c r="G55" s="27">
        <f>E55*0.01</f>
        <v>0</v>
      </c>
      <c r="H55" s="243"/>
      <c r="I55" s="244"/>
      <c r="J55" s="244"/>
      <c r="K55" s="244"/>
      <c r="L55" s="244"/>
      <c r="M55" s="238"/>
      <c r="N55" s="31"/>
      <c r="O55" s="24"/>
      <c r="P55" s="24"/>
      <c r="Q55" s="24"/>
      <c r="R55" s="24"/>
    </row>
    <row r="56" spans="1:18" ht="15" customHeight="1">
      <c r="A56" s="31"/>
      <c r="B56" s="26" t="s">
        <v>124</v>
      </c>
      <c r="C56" s="208" t="s">
        <v>129</v>
      </c>
      <c r="D56" s="209"/>
      <c r="E56" s="164"/>
      <c r="F56" s="163">
        <f>E56*0.035</f>
        <v>0</v>
      </c>
      <c r="G56" s="27">
        <f>E56*0.145</f>
        <v>0</v>
      </c>
      <c r="H56" s="243"/>
      <c r="I56" s="244"/>
      <c r="J56" s="244"/>
      <c r="K56" s="244"/>
      <c r="L56" s="244"/>
      <c r="M56" s="238"/>
      <c r="N56" s="31"/>
      <c r="O56" s="24"/>
      <c r="P56" s="24"/>
      <c r="Q56" s="24"/>
      <c r="R56" s="24"/>
    </row>
    <row r="57" spans="1:18" ht="15" customHeight="1">
      <c r="A57" s="31"/>
      <c r="B57" s="26" t="s">
        <v>125</v>
      </c>
      <c r="C57" s="208" t="s">
        <v>130</v>
      </c>
      <c r="D57" s="209"/>
      <c r="E57" s="164"/>
      <c r="F57" s="163">
        <f>E57*0.035</f>
        <v>0</v>
      </c>
      <c r="G57" s="27">
        <f>E57*0.145</f>
        <v>0</v>
      </c>
      <c r="H57" s="243"/>
      <c r="I57" s="244"/>
      <c r="J57" s="244"/>
      <c r="K57" s="244"/>
      <c r="L57" s="244"/>
      <c r="M57" s="238"/>
      <c r="N57" s="31"/>
      <c r="O57" s="24"/>
      <c r="P57" s="24"/>
      <c r="Q57" s="24"/>
      <c r="R57" s="24"/>
    </row>
    <row r="58" spans="1:18" ht="15" customHeight="1">
      <c r="A58" s="31"/>
      <c r="B58" s="26">
        <v>5880</v>
      </c>
      <c r="C58" s="185" t="s">
        <v>131</v>
      </c>
      <c r="D58" s="186"/>
      <c r="E58" s="164"/>
      <c r="F58" s="163">
        <f>E58*0.035</f>
        <v>0</v>
      </c>
      <c r="G58" s="27">
        <f>E58*0.2</f>
        <v>0</v>
      </c>
      <c r="H58" s="243"/>
      <c r="I58" s="244"/>
      <c r="J58" s="244"/>
      <c r="K58" s="244"/>
      <c r="L58" s="244"/>
      <c r="M58" s="238"/>
      <c r="N58" s="31"/>
      <c r="O58" s="24"/>
      <c r="P58" s="24"/>
      <c r="Q58" s="24"/>
      <c r="R58" s="24"/>
    </row>
    <row r="59" spans="1:18" ht="15" customHeight="1">
      <c r="A59" s="31"/>
      <c r="B59" s="26">
        <v>5883</v>
      </c>
      <c r="C59" s="185" t="s">
        <v>148</v>
      </c>
      <c r="D59" s="186"/>
      <c r="E59" s="164"/>
      <c r="F59" s="163">
        <f>E59*0</f>
        <v>0</v>
      </c>
      <c r="G59" s="27">
        <f>E59*0.22</f>
        <v>0</v>
      </c>
      <c r="H59" s="243"/>
      <c r="I59" s="244"/>
      <c r="J59" s="244"/>
      <c r="K59" s="244"/>
      <c r="L59" s="244"/>
      <c r="M59" s="238"/>
      <c r="N59" s="31"/>
      <c r="O59" s="24"/>
      <c r="P59" s="24"/>
      <c r="Q59" s="24"/>
      <c r="R59" s="24"/>
    </row>
    <row r="60" spans="1:18" ht="15" customHeight="1">
      <c r="A60" s="31"/>
      <c r="B60" s="105" t="s">
        <v>343</v>
      </c>
      <c r="C60" s="185" t="s">
        <v>347</v>
      </c>
      <c r="D60" s="186"/>
      <c r="E60" s="164"/>
      <c r="F60" s="163">
        <f>E60*0.01</f>
        <v>0</v>
      </c>
      <c r="G60" s="27">
        <f>E60*0.025</f>
        <v>0</v>
      </c>
      <c r="H60" s="243"/>
      <c r="I60" s="244"/>
      <c r="J60" s="244"/>
      <c r="K60" s="244"/>
      <c r="L60" s="244"/>
      <c r="M60" s="238"/>
      <c r="N60" s="31"/>
      <c r="O60" s="24"/>
      <c r="P60" s="24"/>
      <c r="Q60" s="24"/>
      <c r="R60" s="24"/>
    </row>
    <row r="61" spans="1:18" ht="15" customHeight="1">
      <c r="A61" s="31"/>
      <c r="B61" s="105" t="s">
        <v>344</v>
      </c>
      <c r="C61" s="185" t="s">
        <v>348</v>
      </c>
      <c r="D61" s="186"/>
      <c r="E61" s="164"/>
      <c r="F61" s="163">
        <f>E61*0.01</f>
        <v>0</v>
      </c>
      <c r="G61" s="27">
        <f>E61*0.01</f>
        <v>0</v>
      </c>
      <c r="H61" s="243"/>
      <c r="I61" s="244"/>
      <c r="J61" s="244"/>
      <c r="K61" s="244"/>
      <c r="L61" s="244"/>
      <c r="M61" s="238"/>
      <c r="N61" s="31"/>
      <c r="O61" s="24"/>
      <c r="P61" s="24"/>
      <c r="Q61" s="24"/>
      <c r="R61" s="24"/>
    </row>
    <row r="62" spans="1:18" ht="15" customHeight="1">
      <c r="A62" s="31"/>
      <c r="B62" s="105" t="s">
        <v>345</v>
      </c>
      <c r="C62" s="185" t="s">
        <v>349</v>
      </c>
      <c r="D62" s="186"/>
      <c r="E62" s="164"/>
      <c r="F62" s="163">
        <f>E62*0.07</f>
        <v>0</v>
      </c>
      <c r="G62" s="27">
        <f>E62*0.1</f>
        <v>0</v>
      </c>
      <c r="H62" s="243"/>
      <c r="I62" s="244"/>
      <c r="J62" s="244"/>
      <c r="K62" s="244"/>
      <c r="L62" s="244"/>
      <c r="M62" s="238"/>
      <c r="N62" s="31"/>
      <c r="O62" s="24"/>
      <c r="P62" s="24"/>
      <c r="Q62" s="24"/>
      <c r="R62" s="24"/>
    </row>
    <row r="63" spans="1:18" ht="15" customHeight="1">
      <c r="A63" s="31"/>
      <c r="B63" s="105" t="s">
        <v>346</v>
      </c>
      <c r="C63" s="247" t="s">
        <v>350</v>
      </c>
      <c r="D63" s="209"/>
      <c r="E63" s="164"/>
      <c r="F63" s="163">
        <f>E63*0.01</f>
        <v>0</v>
      </c>
      <c r="G63" s="27">
        <f>E63*0.01</f>
        <v>0</v>
      </c>
      <c r="H63" s="228"/>
      <c r="I63" s="245"/>
      <c r="J63" s="245"/>
      <c r="K63" s="245"/>
      <c r="L63" s="245"/>
      <c r="M63" s="246"/>
      <c r="N63" s="31"/>
      <c r="O63" s="24"/>
      <c r="P63" s="24"/>
      <c r="Q63" s="24"/>
      <c r="R63" s="24"/>
    </row>
    <row r="64" spans="1:18" ht="15" customHeight="1">
      <c r="A64" s="31"/>
      <c r="B64" s="26" t="s">
        <v>142</v>
      </c>
      <c r="C64" s="208" t="str">
        <f>VLOOKUP(Data!C30,Data!$A$23:$B$25,2)</f>
        <v>Notification Appl Circuit</v>
      </c>
      <c r="D64" s="209"/>
      <c r="E64" s="167">
        <f aca="true" t="shared" si="0" ref="E64:E69">IF(G64&gt;F64,G64,F64)</f>
        <v>0.9039999999999999</v>
      </c>
      <c r="F64" s="157">
        <f>'Circuit Config'!F25</f>
        <v>0</v>
      </c>
      <c r="G64" s="28">
        <f>'Circuit Config'!G25</f>
        <v>0.9039999999999999</v>
      </c>
      <c r="H64" s="156" t="str">
        <f>VLOOKUP(Data!B15,Data!$A$3:$D$10,2)</f>
        <v>#12 Solid</v>
      </c>
      <c r="I64" s="29">
        <f>VLOOKUP(Data!B15,Data!$A$3:$D$10,3)</f>
        <v>1.59</v>
      </c>
      <c r="J64" s="17">
        <v>250</v>
      </c>
      <c r="K64" s="61">
        <f>((J64*2)/1000)*I64</f>
        <v>0.795</v>
      </c>
      <c r="L64" s="61">
        <f>20.4-(E65*K64)</f>
        <v>19.581944999999997</v>
      </c>
      <c r="M64" s="159">
        <f>IF(C65=Data!$B$24,"N/A",((20.4-L64)/20.4))</f>
        <v>0.0401007352941177</v>
      </c>
      <c r="N64" s="31"/>
      <c r="O64" s="24"/>
      <c r="P64" s="24"/>
      <c r="Q64" s="24"/>
      <c r="R64" s="24"/>
    </row>
    <row r="65" spans="1:18" ht="15" customHeight="1">
      <c r="A65" s="31"/>
      <c r="B65" s="26" t="s">
        <v>143</v>
      </c>
      <c r="C65" s="208" t="str">
        <f>VLOOKUP(Data!C31,Data!$A$23:$B$25,2)</f>
        <v>Notification Appl Circuit</v>
      </c>
      <c r="D65" s="209"/>
      <c r="E65" s="60">
        <f t="shared" si="0"/>
        <v>1.029</v>
      </c>
      <c r="F65" s="157">
        <f>'Circuit Config'!F40</f>
        <v>0</v>
      </c>
      <c r="G65" s="28">
        <f>'Circuit Config'!G40</f>
        <v>1.029</v>
      </c>
      <c r="H65" s="156" t="str">
        <f>VLOOKUP(Data!B16,Data!$A$3:$D$10,2)</f>
        <v>#14 Stranded</v>
      </c>
      <c r="I65" s="29">
        <f>VLOOKUP(Data!B16,Data!$A$3:$D$10,3)</f>
        <v>2.52</v>
      </c>
      <c r="J65" s="18">
        <v>250</v>
      </c>
      <c r="K65" s="61">
        <f>((J65*2)/1000)*I65</f>
        <v>1.26</v>
      </c>
      <c r="L65" s="61">
        <f>20.4-(E66*K65)</f>
        <v>19.434839999999998</v>
      </c>
      <c r="M65" s="159">
        <f>IF(C66=Data!$B$24,"N/A",((20.4-L65)/20.4))</f>
        <v>0.0473117647058824</v>
      </c>
      <c r="N65" s="31"/>
      <c r="O65" s="24"/>
      <c r="P65" s="24"/>
      <c r="Q65" s="24"/>
      <c r="R65" s="24"/>
    </row>
    <row r="66" spans="1:18" ht="15" customHeight="1">
      <c r="A66" s="31"/>
      <c r="B66" s="26" t="s">
        <v>144</v>
      </c>
      <c r="C66" s="208" t="str">
        <f>VLOOKUP(Data!C32,Data!$A$23:$B$25,2)</f>
        <v>Notification Appl Circuit</v>
      </c>
      <c r="D66" s="209"/>
      <c r="E66" s="60">
        <f t="shared" si="0"/>
        <v>0.766</v>
      </c>
      <c r="F66" s="157">
        <f>'Circuit Config'!F55</f>
        <v>0</v>
      </c>
      <c r="G66" s="28">
        <f>'Circuit Config'!G55</f>
        <v>0.766</v>
      </c>
      <c r="H66" s="156" t="str">
        <f>VLOOKUP(Data!B17,Data!$A$3:$D$10,2)</f>
        <v>#14 Stranded</v>
      </c>
      <c r="I66" s="29">
        <f>VLOOKUP(Data!B17,Data!$A$3:$D$10,3)</f>
        <v>2.52</v>
      </c>
      <c r="J66" s="18">
        <v>100</v>
      </c>
      <c r="K66" s="61">
        <f>((J66*2)/1000)*I66</f>
        <v>0.504</v>
      </c>
      <c r="L66" s="61">
        <f>20.4-(E67*K66)</f>
        <v>19.895495999999998</v>
      </c>
      <c r="M66" s="159">
        <f>IF(C67=Data!$B$24,"N/A",((20.4-L66)/20.4))</f>
        <v>0.024730588235294153</v>
      </c>
      <c r="N66" s="31"/>
      <c r="O66" s="24"/>
      <c r="P66" s="24"/>
      <c r="Q66" s="24"/>
      <c r="R66" s="24"/>
    </row>
    <row r="67" spans="1:18" ht="15" customHeight="1">
      <c r="A67" s="31"/>
      <c r="B67" s="26" t="s">
        <v>145</v>
      </c>
      <c r="C67" s="208" t="str">
        <f>VLOOKUP(Data!C33,Data!$A$23:$B$25,2)</f>
        <v>Notification Appl Circuit</v>
      </c>
      <c r="D67" s="209"/>
      <c r="E67" s="60">
        <f t="shared" si="0"/>
        <v>1.001</v>
      </c>
      <c r="F67" s="157">
        <f>'Circuit Config'!F70</f>
        <v>0</v>
      </c>
      <c r="G67" s="28">
        <f>'Circuit Config'!G70</f>
        <v>1.001</v>
      </c>
      <c r="H67" s="156" t="str">
        <f>VLOOKUP(Data!B18,Data!$A$3:$D$10,2)</f>
        <v>#14 Stranded</v>
      </c>
      <c r="I67" s="29">
        <f>VLOOKUP(Data!B18,Data!$A$3:$D$10,3)</f>
        <v>2.52</v>
      </c>
      <c r="J67" s="18">
        <v>275</v>
      </c>
      <c r="K67" s="61">
        <f>((J67*2)/1000)*I67</f>
        <v>1.3860000000000001</v>
      </c>
      <c r="L67" s="61">
        <f>20.4-(E68*K67)</f>
        <v>20.4</v>
      </c>
      <c r="M67" s="159">
        <f>IF(C68=Data!$B$24,"N/A",((20.4-L67)/20.4))</f>
        <v>0</v>
      </c>
      <c r="N67" s="31"/>
      <c r="O67" s="24"/>
      <c r="P67" s="24"/>
      <c r="Q67" s="24"/>
      <c r="R67" s="24"/>
    </row>
    <row r="68" spans="1:18" ht="15" customHeight="1">
      <c r="A68" s="31"/>
      <c r="B68" s="26" t="s">
        <v>146</v>
      </c>
      <c r="C68" s="208" t="str">
        <f>VLOOKUP(Data!C34,Data!$A$23:$B$25,2)</f>
        <v>Notification Appl Circuit</v>
      </c>
      <c r="D68" s="209"/>
      <c r="E68" s="60">
        <f t="shared" si="0"/>
        <v>0</v>
      </c>
      <c r="F68" s="157">
        <f>'Circuit Config'!F85</f>
        <v>0</v>
      </c>
      <c r="G68" s="28">
        <f>'Circuit Config'!G85</f>
        <v>0</v>
      </c>
      <c r="H68" s="156" t="str">
        <f>VLOOKUP(Data!B19,Data!$A$3:$D$10,2)</f>
        <v>#12 Solid</v>
      </c>
      <c r="I68" s="29">
        <f>VLOOKUP(Data!B19,Data!$A$3:$D$10,3)</f>
        <v>1.59</v>
      </c>
      <c r="J68" s="18"/>
      <c r="K68" s="61">
        <f>((J68*2)/1000)*I68</f>
        <v>0</v>
      </c>
      <c r="L68" s="61">
        <f>20.4-(E69*K68)</f>
        <v>20.4</v>
      </c>
      <c r="M68" s="159">
        <f>IF(C69=Data!$B$24,"N/A",((20.4-L68)/20.4))</f>
        <v>0</v>
      </c>
      <c r="N68" s="31"/>
      <c r="O68" s="24"/>
      <c r="P68" s="24"/>
      <c r="Q68" s="24"/>
      <c r="R68" s="24"/>
    </row>
    <row r="69" spans="1:18" ht="15" customHeight="1">
      <c r="A69" s="31"/>
      <c r="B69" s="26" t="s">
        <v>147</v>
      </c>
      <c r="C69" s="208" t="str">
        <f>VLOOKUP(Data!C35,Data!$A$23:$B$25,2)</f>
        <v>Notification Appl Circuit</v>
      </c>
      <c r="D69" s="209"/>
      <c r="E69" s="60">
        <f t="shared" si="0"/>
        <v>0</v>
      </c>
      <c r="F69" s="157">
        <f>'Circuit Config'!F100</f>
        <v>0</v>
      </c>
      <c r="G69" s="28">
        <f>'Circuit Config'!G100</f>
        <v>0</v>
      </c>
      <c r="H69" s="192" t="s">
        <v>21</v>
      </c>
      <c r="I69" s="192"/>
      <c r="J69" s="193"/>
      <c r="K69" s="32"/>
      <c r="L69" s="63"/>
      <c r="M69" s="32"/>
      <c r="N69" s="31"/>
      <c r="O69" s="24"/>
      <c r="P69" s="24"/>
      <c r="Q69" s="24"/>
      <c r="R69" s="24"/>
    </row>
    <row r="70" spans="1:18" ht="15" customHeight="1">
      <c r="A70" s="31"/>
      <c r="B70" s="197" t="s">
        <v>22</v>
      </c>
      <c r="C70" s="197"/>
      <c r="D70" s="197"/>
      <c r="E70" s="198"/>
      <c r="F70" s="157">
        <f>SUM(F21:F69)</f>
        <v>0.04</v>
      </c>
      <c r="G70" s="28">
        <f>SUM(G21:G69)</f>
        <v>3.86</v>
      </c>
      <c r="H70" s="192" t="s">
        <v>23</v>
      </c>
      <c r="I70" s="192"/>
      <c r="J70" s="62" t="str">
        <f>"("&amp;$L$6&amp;" Mins)"</f>
        <v>(5 Mins)</v>
      </c>
      <c r="K70" s="31"/>
      <c r="L70" s="31"/>
      <c r="M70" s="31"/>
      <c r="N70" s="31"/>
      <c r="O70" s="24"/>
      <c r="P70" s="24"/>
      <c r="Q70" s="24"/>
      <c r="R70" s="24"/>
    </row>
    <row r="71" spans="1:18" ht="15" customHeight="1">
      <c r="A71" s="31"/>
      <c r="B71" s="197" t="s">
        <v>15</v>
      </c>
      <c r="C71" s="197"/>
      <c r="D71" s="197"/>
      <c r="E71" s="198"/>
      <c r="F71" s="64">
        <f>$L$4</f>
        <v>24</v>
      </c>
      <c r="G71" s="65">
        <f>$L$6/60</f>
        <v>0.08333333333333333</v>
      </c>
      <c r="H71" s="192" t="s">
        <v>16</v>
      </c>
      <c r="I71" s="192"/>
      <c r="J71" s="193"/>
      <c r="K71" s="31"/>
      <c r="L71" s="31"/>
      <c r="M71" s="31"/>
      <c r="N71" s="31"/>
      <c r="O71" s="24"/>
      <c r="P71" s="24"/>
      <c r="Q71" s="24"/>
      <c r="R71" s="24"/>
    </row>
    <row r="72" spans="1:18" ht="15" customHeight="1">
      <c r="A72" s="31"/>
      <c r="B72" s="197" t="s">
        <v>14</v>
      </c>
      <c r="C72" s="197"/>
      <c r="D72" s="197"/>
      <c r="E72" s="198"/>
      <c r="F72" s="66">
        <f>F71*F70</f>
        <v>0.96</v>
      </c>
      <c r="G72" s="65">
        <f>G71*G70</f>
        <v>0.32166666666666666</v>
      </c>
      <c r="H72" s="195" t="s">
        <v>76</v>
      </c>
      <c r="I72" s="196"/>
      <c r="J72" s="196"/>
      <c r="K72" s="196"/>
      <c r="L72" s="196"/>
      <c r="M72" s="196"/>
      <c r="N72" s="31"/>
      <c r="O72" s="24"/>
      <c r="P72" s="24"/>
      <c r="Q72" s="24"/>
      <c r="R72" s="24"/>
    </row>
    <row r="73" spans="1:18" ht="15" customHeight="1">
      <c r="A73" s="31"/>
      <c r="B73" s="206" t="s">
        <v>20</v>
      </c>
      <c r="C73" s="207"/>
      <c r="D73" s="207"/>
      <c r="E73" s="207"/>
      <c r="F73" s="204">
        <f>F72+G72</f>
        <v>1.2816666666666667</v>
      </c>
      <c r="G73" s="205"/>
      <c r="H73" s="194"/>
      <c r="I73" s="194"/>
      <c r="J73" s="194"/>
      <c r="K73" s="59"/>
      <c r="L73" s="31"/>
      <c r="M73" s="31"/>
      <c r="N73" s="31"/>
      <c r="O73" s="24"/>
      <c r="P73" s="24"/>
      <c r="Q73" s="24"/>
      <c r="R73" s="24"/>
    </row>
    <row r="74" spans="1:18" ht="15" customHeight="1">
      <c r="A74" s="31"/>
      <c r="B74" s="234" t="s">
        <v>27</v>
      </c>
      <c r="C74" s="235"/>
      <c r="D74" s="235"/>
      <c r="E74" s="236"/>
      <c r="F74" s="204">
        <f>$L$8</f>
        <v>1.2</v>
      </c>
      <c r="G74" s="204"/>
      <c r="H74" s="191"/>
      <c r="I74" s="191"/>
      <c r="J74" s="191"/>
      <c r="K74" s="59"/>
      <c r="L74" s="31"/>
      <c r="M74" s="31"/>
      <c r="N74" s="31"/>
      <c r="O74" s="24"/>
      <c r="P74" s="24"/>
      <c r="Q74" s="24"/>
      <c r="R74" s="24"/>
    </row>
    <row r="75" spans="1:18" ht="15" customHeight="1">
      <c r="A75" s="31"/>
      <c r="B75" s="199" t="s">
        <v>51</v>
      </c>
      <c r="C75" s="199"/>
      <c r="D75" s="199"/>
      <c r="E75" s="199"/>
      <c r="F75" s="200">
        <f>F73*F74</f>
        <v>1.538</v>
      </c>
      <c r="G75" s="201"/>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249"/>
      <c r="B77" s="250"/>
      <c r="C77" s="250"/>
      <c r="D77" s="250"/>
      <c r="E77" s="250"/>
      <c r="F77" s="250"/>
      <c r="G77" s="250"/>
      <c r="H77" s="250"/>
      <c r="I77" s="250"/>
      <c r="J77" s="250"/>
      <c r="K77" s="250"/>
      <c r="L77" s="250"/>
      <c r="M77" s="250"/>
      <c r="N77" s="250"/>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A77:N77"/>
    <mergeCell ref="C55:D55"/>
    <mergeCell ref="C56:D56"/>
    <mergeCell ref="C41:D41"/>
    <mergeCell ref="C51:D51"/>
    <mergeCell ref="C52:D52"/>
    <mergeCell ref="C48:D48"/>
    <mergeCell ref="C49:D49"/>
    <mergeCell ref="C50:D50"/>
    <mergeCell ref="C46:D46"/>
    <mergeCell ref="C57:D57"/>
    <mergeCell ref="H21:M63"/>
    <mergeCell ref="C32:D32"/>
    <mergeCell ref="C34:D34"/>
    <mergeCell ref="C35:D35"/>
    <mergeCell ref="C63:D63"/>
    <mergeCell ref="C22:D22"/>
    <mergeCell ref="C53:D53"/>
    <mergeCell ref="C36:D36"/>
    <mergeCell ref="C54:D54"/>
    <mergeCell ref="M19:M20"/>
    <mergeCell ref="C24:D24"/>
    <mergeCell ref="F19:G19"/>
    <mergeCell ref="C25:D25"/>
    <mergeCell ref="C21:D21"/>
    <mergeCell ref="C23:D23"/>
    <mergeCell ref="B19:B20"/>
    <mergeCell ref="C19:D20"/>
    <mergeCell ref="E19:E20"/>
    <mergeCell ref="F74:G74"/>
    <mergeCell ref="B74:E74"/>
    <mergeCell ref="C67:D67"/>
    <mergeCell ref="B71:E71"/>
    <mergeCell ref="C68:D68"/>
    <mergeCell ref="C69:D69"/>
    <mergeCell ref="C65:D65"/>
    <mergeCell ref="J4:K4"/>
    <mergeCell ref="J6:K6"/>
    <mergeCell ref="J8:K8"/>
    <mergeCell ref="B8:E8"/>
    <mergeCell ref="F4:G4"/>
    <mergeCell ref="H4:I4"/>
    <mergeCell ref="F6:G6"/>
    <mergeCell ref="F8:G8"/>
    <mergeCell ref="H8:I8"/>
    <mergeCell ref="C64:D64"/>
    <mergeCell ref="B9:E9"/>
    <mergeCell ref="B10:E10"/>
    <mergeCell ref="J15:K15"/>
    <mergeCell ref="J17:K17"/>
    <mergeCell ref="C17:E17"/>
    <mergeCell ref="B12:E12"/>
    <mergeCell ref="C15:E15"/>
    <mergeCell ref="G15:I15"/>
    <mergeCell ref="J10:K12"/>
    <mergeCell ref="B75:E75"/>
    <mergeCell ref="F75:G75"/>
    <mergeCell ref="C26:D26"/>
    <mergeCell ref="F73:G73"/>
    <mergeCell ref="B73:E73"/>
    <mergeCell ref="C66:D66"/>
    <mergeCell ref="C27:D27"/>
    <mergeCell ref="C28:D28"/>
    <mergeCell ref="C30:D30"/>
    <mergeCell ref="C29:D29"/>
    <mergeCell ref="H74:J74"/>
    <mergeCell ref="H71:J71"/>
    <mergeCell ref="H73:J73"/>
    <mergeCell ref="H72:M72"/>
    <mergeCell ref="B72:E72"/>
    <mergeCell ref="H69:J69"/>
    <mergeCell ref="B70:E70"/>
    <mergeCell ref="H70:I70"/>
    <mergeCell ref="C39:D39"/>
    <mergeCell ref="C40:D40"/>
    <mergeCell ref="C37:D37"/>
    <mergeCell ref="C38:D38"/>
    <mergeCell ref="C44:D44"/>
    <mergeCell ref="C45:D45"/>
    <mergeCell ref="C31:D31"/>
    <mergeCell ref="C58:D58"/>
    <mergeCell ref="C59:D59"/>
    <mergeCell ref="C60:D60"/>
    <mergeCell ref="C61:D61"/>
    <mergeCell ref="C62:D62"/>
    <mergeCell ref="C33:D33"/>
    <mergeCell ref="C42:D42"/>
    <mergeCell ref="C43:D43"/>
    <mergeCell ref="C47:D47"/>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74</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303</v>
      </c>
      <c r="F6" s="39"/>
      <c r="G6" s="39"/>
      <c r="H6" s="39"/>
      <c r="I6" s="39"/>
      <c r="J6" s="39"/>
      <c r="K6" s="96"/>
      <c r="L6" s="90"/>
      <c r="M6" s="90"/>
      <c r="N6" s="90"/>
      <c r="O6" s="90"/>
    </row>
    <row r="7" spans="1:15" ht="12.75">
      <c r="A7" s="98"/>
      <c r="B7" s="99">
        <v>1</v>
      </c>
      <c r="C7" s="100" t="s">
        <v>72</v>
      </c>
      <c r="D7" s="148"/>
      <c r="E7" s="169"/>
      <c r="F7" s="39"/>
      <c r="G7" s="39"/>
      <c r="H7" s="39"/>
      <c r="I7" s="39"/>
      <c r="J7" s="39"/>
      <c r="K7" s="96"/>
      <c r="L7" s="90"/>
      <c r="M7" s="90"/>
      <c r="N7" s="90"/>
      <c r="O7" s="90"/>
    </row>
    <row r="8" spans="1:15" ht="12.75">
      <c r="A8" s="98"/>
      <c r="B8" s="99">
        <v>2</v>
      </c>
      <c r="C8" s="100" t="s">
        <v>153</v>
      </c>
      <c r="D8" s="150">
        <v>0</v>
      </c>
      <c r="E8" s="169">
        <v>0.143</v>
      </c>
      <c r="F8" s="39"/>
      <c r="G8" s="39"/>
      <c r="H8" s="39"/>
      <c r="I8" s="39"/>
      <c r="J8" s="39"/>
      <c r="K8" s="96"/>
      <c r="L8" s="90"/>
      <c r="M8" s="90"/>
      <c r="N8" s="90"/>
      <c r="O8" s="90"/>
    </row>
    <row r="9" spans="1:15" ht="12.75">
      <c r="A9" s="98"/>
      <c r="B9" s="99">
        <v>3</v>
      </c>
      <c r="C9" s="100" t="s">
        <v>154</v>
      </c>
      <c r="D9" s="150">
        <v>0</v>
      </c>
      <c r="E9" s="169">
        <v>0.153</v>
      </c>
      <c r="F9" s="39"/>
      <c r="G9" s="39"/>
      <c r="H9" s="39"/>
      <c r="I9" s="39"/>
      <c r="J9" s="39"/>
      <c r="K9" s="96"/>
      <c r="L9" s="90"/>
      <c r="M9" s="90"/>
      <c r="N9" s="90"/>
      <c r="O9" s="90"/>
    </row>
    <row r="10" spans="1:15" ht="12.75">
      <c r="A10" s="98"/>
      <c r="B10" s="99">
        <v>4</v>
      </c>
      <c r="C10" s="100" t="s">
        <v>155</v>
      </c>
      <c r="D10" s="150">
        <v>0</v>
      </c>
      <c r="E10" s="169">
        <v>0.27</v>
      </c>
      <c r="F10" s="39"/>
      <c r="G10" s="39"/>
      <c r="H10" s="39"/>
      <c r="I10" s="39"/>
      <c r="J10" s="39"/>
      <c r="K10" s="96"/>
      <c r="L10" s="90"/>
      <c r="M10" s="90"/>
      <c r="N10" s="90"/>
      <c r="O10" s="90"/>
    </row>
    <row r="11" spans="1:15" ht="12.75">
      <c r="A11" s="98"/>
      <c r="B11" s="99">
        <v>5</v>
      </c>
      <c r="C11" s="100" t="s">
        <v>156</v>
      </c>
      <c r="D11" s="150">
        <v>0</v>
      </c>
      <c r="E11" s="169">
        <v>0.341</v>
      </c>
      <c r="F11" s="39"/>
      <c r="G11" s="39"/>
      <c r="H11" s="39"/>
      <c r="I11" s="39"/>
      <c r="J11" s="39"/>
      <c r="K11" s="96"/>
      <c r="L11" s="90"/>
      <c r="M11" s="90"/>
      <c r="N11" s="90"/>
      <c r="O11" s="90"/>
    </row>
    <row r="12" spans="1:15" ht="12.75">
      <c r="A12" s="98"/>
      <c r="B12" s="99">
        <v>6</v>
      </c>
      <c r="C12" s="100" t="s">
        <v>157</v>
      </c>
      <c r="D12" s="150">
        <v>0</v>
      </c>
      <c r="E12" s="169">
        <v>0.383</v>
      </c>
      <c r="F12" s="39"/>
      <c r="G12" s="39"/>
      <c r="H12" s="39"/>
      <c r="I12" s="39"/>
      <c r="J12" s="39"/>
      <c r="K12" s="96"/>
      <c r="L12" s="90"/>
      <c r="M12" s="90"/>
      <c r="N12" s="90"/>
      <c r="O12" s="90"/>
    </row>
    <row r="13" spans="1:15" ht="12.75">
      <c r="A13" s="98"/>
      <c r="B13" s="99">
        <v>7</v>
      </c>
      <c r="C13" s="100" t="s">
        <v>158</v>
      </c>
      <c r="D13" s="150">
        <v>0</v>
      </c>
      <c r="E13" s="169">
        <v>0.477</v>
      </c>
      <c r="F13" s="102"/>
      <c r="G13" s="102"/>
      <c r="H13" s="102"/>
      <c r="I13" s="102"/>
      <c r="J13" s="102"/>
      <c r="K13" s="103"/>
      <c r="L13" s="90"/>
      <c r="M13" s="90"/>
      <c r="N13" s="90"/>
      <c r="O13" s="90"/>
    </row>
    <row r="14" spans="1:15" ht="12.75">
      <c r="A14" s="98"/>
      <c r="B14" s="99">
        <v>8</v>
      </c>
      <c r="C14" s="100" t="s">
        <v>159</v>
      </c>
      <c r="D14" s="150">
        <v>0</v>
      </c>
      <c r="E14" s="149">
        <v>0.12</v>
      </c>
      <c r="F14" s="90"/>
      <c r="G14" s="90"/>
      <c r="H14" s="90"/>
      <c r="I14" s="90"/>
      <c r="J14" s="90"/>
      <c r="K14" s="90"/>
      <c r="L14" s="90"/>
      <c r="M14" s="90"/>
      <c r="N14" s="90"/>
      <c r="O14" s="90"/>
    </row>
    <row r="15" spans="1:15" ht="12.75">
      <c r="A15" s="98"/>
      <c r="B15" s="99">
        <v>9</v>
      </c>
      <c r="C15" s="100" t="s">
        <v>160</v>
      </c>
      <c r="D15" s="150">
        <v>0</v>
      </c>
      <c r="E15" s="149">
        <v>0.13</v>
      </c>
      <c r="F15" s="90"/>
      <c r="G15" s="90"/>
      <c r="H15" s="90"/>
      <c r="I15" s="90"/>
      <c r="J15" s="90"/>
      <c r="K15" s="90"/>
      <c r="L15" s="90"/>
      <c r="M15" s="90"/>
      <c r="N15" s="90"/>
      <c r="O15" s="90"/>
    </row>
    <row r="16" spans="1:15" ht="12.75">
      <c r="A16" s="98"/>
      <c r="B16" s="99">
        <v>10</v>
      </c>
      <c r="C16" s="100" t="s">
        <v>161</v>
      </c>
      <c r="D16" s="150">
        <v>0</v>
      </c>
      <c r="E16" s="149">
        <v>0.247</v>
      </c>
      <c r="F16" s="90"/>
      <c r="G16" s="90"/>
      <c r="H16" s="90"/>
      <c r="I16" s="90"/>
      <c r="J16" s="90"/>
      <c r="K16" s="90"/>
      <c r="L16" s="90"/>
      <c r="M16" s="90"/>
      <c r="N16" s="90"/>
      <c r="O16" s="90"/>
    </row>
    <row r="17" spans="1:15" ht="12.75">
      <c r="A17" s="98"/>
      <c r="B17" s="99">
        <v>11</v>
      </c>
      <c r="C17" s="100" t="s">
        <v>162</v>
      </c>
      <c r="D17" s="150">
        <v>0</v>
      </c>
      <c r="E17" s="149">
        <v>0.318</v>
      </c>
      <c r="F17" s="90"/>
      <c r="G17" s="90"/>
      <c r="H17" s="90"/>
      <c r="I17" s="90"/>
      <c r="J17" s="90"/>
      <c r="K17" s="90"/>
      <c r="L17" s="90"/>
      <c r="M17" s="90"/>
      <c r="N17" s="90"/>
      <c r="O17" s="90"/>
    </row>
    <row r="18" spans="1:15" ht="12.75">
      <c r="A18" s="98"/>
      <c r="B18" s="99">
        <v>12</v>
      </c>
      <c r="C18" s="100" t="s">
        <v>163</v>
      </c>
      <c r="D18" s="150">
        <v>0</v>
      </c>
      <c r="E18" s="149">
        <v>0.36</v>
      </c>
      <c r="F18" s="90"/>
      <c r="G18" s="90"/>
      <c r="H18" s="90"/>
      <c r="I18" s="90"/>
      <c r="J18" s="90"/>
      <c r="K18" s="90"/>
      <c r="L18" s="90"/>
      <c r="M18" s="90"/>
      <c r="N18" s="90"/>
      <c r="O18" s="90"/>
    </row>
    <row r="19" spans="1:15" ht="12.75">
      <c r="A19" s="98"/>
      <c r="B19" s="99">
        <v>13</v>
      </c>
      <c r="C19" s="100" t="s">
        <v>164</v>
      </c>
      <c r="D19" s="150">
        <v>0</v>
      </c>
      <c r="E19" s="149">
        <v>0.454</v>
      </c>
      <c r="F19" s="90"/>
      <c r="G19" s="90"/>
      <c r="H19" s="90"/>
      <c r="I19" s="90"/>
      <c r="J19" s="90"/>
      <c r="K19" s="90"/>
      <c r="L19" s="90"/>
      <c r="M19" s="90"/>
      <c r="N19" s="90"/>
      <c r="O19" s="90"/>
    </row>
    <row r="20" spans="1:15" ht="12.75">
      <c r="A20" s="98"/>
      <c r="B20" s="99">
        <v>14</v>
      </c>
      <c r="C20" s="100" t="s">
        <v>165</v>
      </c>
      <c r="D20" s="150">
        <v>0</v>
      </c>
      <c r="E20" s="149">
        <v>0.134</v>
      </c>
      <c r="F20" s="90"/>
      <c r="G20" s="90"/>
      <c r="H20" s="90"/>
      <c r="I20" s="90"/>
      <c r="J20" s="90"/>
      <c r="K20" s="90"/>
      <c r="L20" s="90"/>
      <c r="M20" s="90"/>
      <c r="N20" s="90"/>
      <c r="O20" s="90"/>
    </row>
    <row r="21" spans="1:15" ht="12.75">
      <c r="A21" s="98"/>
      <c r="B21" s="99">
        <v>15</v>
      </c>
      <c r="C21" s="100" t="s">
        <v>166</v>
      </c>
      <c r="D21" s="150">
        <v>0</v>
      </c>
      <c r="E21" s="149">
        <v>0.152</v>
      </c>
      <c r="F21" s="90"/>
      <c r="G21" s="90"/>
      <c r="H21" s="90"/>
      <c r="I21" s="90"/>
      <c r="J21" s="90"/>
      <c r="K21" s="90"/>
      <c r="L21" s="90"/>
      <c r="M21" s="90"/>
      <c r="N21" s="90"/>
      <c r="O21" s="90"/>
    </row>
    <row r="22" spans="1:15" ht="12.75">
      <c r="A22" s="98"/>
      <c r="B22" s="99">
        <v>16</v>
      </c>
      <c r="C22" s="100" t="s">
        <v>167</v>
      </c>
      <c r="D22" s="150">
        <v>0</v>
      </c>
      <c r="E22" s="149">
        <v>0.193</v>
      </c>
      <c r="F22" s="90"/>
      <c r="G22" s="90"/>
      <c r="H22" s="90"/>
      <c r="I22" s="90"/>
      <c r="J22" s="90"/>
      <c r="K22" s="90"/>
      <c r="L22" s="90"/>
      <c r="M22" s="90"/>
      <c r="N22" s="90"/>
      <c r="O22" s="90"/>
    </row>
    <row r="23" spans="1:15" ht="12.75">
      <c r="A23" s="98"/>
      <c r="B23" s="99">
        <v>17</v>
      </c>
      <c r="C23" s="100" t="s">
        <v>168</v>
      </c>
      <c r="D23" s="150">
        <v>0</v>
      </c>
      <c r="E23" s="149">
        <v>0.236</v>
      </c>
      <c r="F23" s="90"/>
      <c r="G23" s="90"/>
      <c r="H23" s="90"/>
      <c r="I23" s="90"/>
      <c r="J23" s="90"/>
      <c r="K23" s="90"/>
      <c r="L23" s="90"/>
      <c r="M23" s="90"/>
      <c r="N23" s="90"/>
      <c r="O23" s="90"/>
    </row>
    <row r="24" spans="1:15" ht="12.75">
      <c r="A24" s="98"/>
      <c r="B24" s="99">
        <v>18</v>
      </c>
      <c r="C24" s="100" t="s">
        <v>169</v>
      </c>
      <c r="D24" s="150">
        <v>0</v>
      </c>
      <c r="E24" s="149">
        <v>0.28</v>
      </c>
      <c r="F24" s="90"/>
      <c r="G24" s="90"/>
      <c r="H24" s="90"/>
      <c r="I24" s="90"/>
      <c r="J24" s="90"/>
      <c r="K24" s="90"/>
      <c r="L24" s="90"/>
      <c r="M24" s="90"/>
      <c r="N24" s="90"/>
      <c r="O24" s="90"/>
    </row>
    <row r="25" spans="1:15" ht="12.75">
      <c r="A25" s="98"/>
      <c r="B25" s="99">
        <v>19</v>
      </c>
      <c r="C25" s="100" t="s">
        <v>170</v>
      </c>
      <c r="D25" s="150">
        <v>0</v>
      </c>
      <c r="E25" s="149">
        <v>0.078</v>
      </c>
      <c r="F25" s="90"/>
      <c r="G25" s="90"/>
      <c r="H25" s="90"/>
      <c r="I25" s="90"/>
      <c r="J25" s="90"/>
      <c r="K25" s="90"/>
      <c r="L25" s="90"/>
      <c r="M25" s="90"/>
      <c r="N25" s="90"/>
      <c r="O25" s="90"/>
    </row>
    <row r="26" spans="1:15" ht="12.75">
      <c r="A26" s="98"/>
      <c r="B26" s="99">
        <v>20</v>
      </c>
      <c r="C26" s="100" t="s">
        <v>171</v>
      </c>
      <c r="D26" s="150">
        <v>0</v>
      </c>
      <c r="E26" s="149">
        <v>0.096</v>
      </c>
      <c r="F26" s="90"/>
      <c r="G26" s="90"/>
      <c r="H26" s="90"/>
      <c r="I26" s="104"/>
      <c r="J26" s="90"/>
      <c r="K26" s="90"/>
      <c r="L26" s="90"/>
      <c r="M26" s="90"/>
      <c r="N26" s="90"/>
      <c r="O26" s="90"/>
    </row>
    <row r="27" spans="1:15" ht="12.75">
      <c r="A27" s="98"/>
      <c r="B27" s="99">
        <v>21</v>
      </c>
      <c r="C27" s="100" t="s">
        <v>172</v>
      </c>
      <c r="D27" s="150">
        <v>0</v>
      </c>
      <c r="E27" s="149">
        <v>0.137</v>
      </c>
      <c r="F27" s="90"/>
      <c r="G27" s="90"/>
      <c r="H27" s="90"/>
      <c r="I27" s="90"/>
      <c r="J27" s="90"/>
      <c r="K27" s="90"/>
      <c r="L27" s="90"/>
      <c r="M27" s="90"/>
      <c r="N27" s="90"/>
      <c r="O27" s="90"/>
    </row>
    <row r="28" spans="1:15" ht="12.75">
      <c r="A28" s="98"/>
      <c r="B28" s="99">
        <v>22</v>
      </c>
      <c r="C28" s="100" t="s">
        <v>173</v>
      </c>
      <c r="D28" s="150">
        <v>0</v>
      </c>
      <c r="E28" s="149">
        <v>0.18</v>
      </c>
      <c r="F28" s="90"/>
      <c r="G28" s="90"/>
      <c r="H28" s="90"/>
      <c r="I28" s="90"/>
      <c r="J28" s="90"/>
      <c r="K28" s="90"/>
      <c r="L28" s="90"/>
      <c r="M28" s="90"/>
      <c r="N28" s="90"/>
      <c r="O28" s="90"/>
    </row>
    <row r="29" spans="1:15" ht="12.75">
      <c r="A29" s="98"/>
      <c r="B29" s="99">
        <v>23</v>
      </c>
      <c r="C29" s="100" t="s">
        <v>174</v>
      </c>
      <c r="D29" s="150">
        <v>0</v>
      </c>
      <c r="E29" s="149">
        <v>0.224</v>
      </c>
      <c r="F29" s="90"/>
      <c r="G29" s="90"/>
      <c r="H29" s="106"/>
      <c r="I29" s="90"/>
      <c r="J29" s="90"/>
      <c r="K29" s="90"/>
      <c r="L29" s="90"/>
      <c r="M29" s="90"/>
      <c r="N29" s="90"/>
      <c r="O29" s="90"/>
    </row>
    <row r="30" spans="1:15" ht="12.75">
      <c r="A30" s="98"/>
      <c r="B30" s="99">
        <v>24</v>
      </c>
      <c r="C30" s="100" t="s">
        <v>175</v>
      </c>
      <c r="D30" s="150">
        <v>0</v>
      </c>
      <c r="E30" s="149">
        <v>0.133</v>
      </c>
      <c r="F30" s="90"/>
      <c r="G30" s="90"/>
      <c r="H30" s="90"/>
      <c r="I30" s="90"/>
      <c r="J30" s="90"/>
      <c r="K30" s="90"/>
      <c r="L30" s="90"/>
      <c r="M30" s="90"/>
      <c r="N30" s="90"/>
      <c r="O30" s="90"/>
    </row>
    <row r="31" spans="1:15" ht="12.75">
      <c r="A31" s="98"/>
      <c r="B31" s="99">
        <v>25</v>
      </c>
      <c r="C31" s="100" t="s">
        <v>176</v>
      </c>
      <c r="D31" s="150">
        <v>0</v>
      </c>
      <c r="E31" s="149">
        <v>0.151</v>
      </c>
      <c r="F31" s="90"/>
      <c r="G31" s="90"/>
      <c r="H31" s="90"/>
      <c r="I31" s="90"/>
      <c r="J31" s="90"/>
      <c r="K31" s="90"/>
      <c r="L31" s="90"/>
      <c r="M31" s="90"/>
      <c r="N31" s="90"/>
      <c r="O31" s="90"/>
    </row>
    <row r="32" spans="1:15" ht="12.75">
      <c r="A32" s="98"/>
      <c r="B32" s="99">
        <v>26</v>
      </c>
      <c r="C32" s="100" t="s">
        <v>177</v>
      </c>
      <c r="D32" s="150">
        <v>0</v>
      </c>
      <c r="E32" s="149">
        <v>0.192</v>
      </c>
      <c r="F32" s="90"/>
      <c r="G32" s="90"/>
      <c r="H32" s="90"/>
      <c r="I32" s="90"/>
      <c r="J32" s="90"/>
      <c r="K32" s="90"/>
      <c r="L32" s="90"/>
      <c r="M32" s="90"/>
      <c r="N32" s="90"/>
      <c r="O32" s="90"/>
    </row>
    <row r="33" spans="1:15" ht="12.75">
      <c r="A33" s="98"/>
      <c r="B33" s="99">
        <v>27</v>
      </c>
      <c r="C33" s="100" t="s">
        <v>178</v>
      </c>
      <c r="D33" s="150">
        <v>0</v>
      </c>
      <c r="E33" s="149">
        <v>0.235</v>
      </c>
      <c r="F33" s="90"/>
      <c r="G33" s="90"/>
      <c r="H33" s="90"/>
      <c r="I33" s="90"/>
      <c r="J33" s="90"/>
      <c r="K33" s="90"/>
      <c r="L33" s="90"/>
      <c r="M33" s="90"/>
      <c r="N33" s="90"/>
      <c r="O33" s="90"/>
    </row>
    <row r="34" spans="1:15" ht="12.75">
      <c r="A34" s="98"/>
      <c r="B34" s="99">
        <v>28</v>
      </c>
      <c r="C34" s="100" t="s">
        <v>179</v>
      </c>
      <c r="D34" s="150">
        <v>0</v>
      </c>
      <c r="E34" s="149">
        <v>0.279</v>
      </c>
      <c r="F34" s="90"/>
      <c r="G34" s="90"/>
      <c r="H34" s="90"/>
      <c r="I34" s="90"/>
      <c r="J34" s="90"/>
      <c r="K34" s="90"/>
      <c r="L34" s="90"/>
      <c r="M34" s="90"/>
      <c r="N34" s="90"/>
      <c r="O34" s="90"/>
    </row>
    <row r="35" spans="1:15" ht="12.75">
      <c r="A35" s="98"/>
      <c r="B35" s="99">
        <v>29</v>
      </c>
      <c r="C35" s="100" t="s">
        <v>180</v>
      </c>
      <c r="D35" s="150">
        <v>0</v>
      </c>
      <c r="E35" s="149">
        <v>0.343</v>
      </c>
      <c r="F35" s="90"/>
      <c r="G35" s="90"/>
      <c r="H35" s="90"/>
      <c r="I35" s="90"/>
      <c r="J35" s="90"/>
      <c r="K35" s="90"/>
      <c r="L35" s="90"/>
      <c r="M35" s="90"/>
      <c r="N35" s="90"/>
      <c r="O35" s="90"/>
    </row>
    <row r="36" spans="1:15" ht="12.75">
      <c r="A36" s="98"/>
      <c r="B36" s="99">
        <v>30</v>
      </c>
      <c r="C36" s="100" t="s">
        <v>181</v>
      </c>
      <c r="D36" s="150">
        <v>0</v>
      </c>
      <c r="E36" s="149">
        <v>0.056</v>
      </c>
      <c r="F36" s="90"/>
      <c r="G36" s="90"/>
      <c r="H36" s="90"/>
      <c r="I36" s="90"/>
      <c r="J36" s="90"/>
      <c r="K36" s="90"/>
      <c r="L36" s="90"/>
      <c r="M36" s="90"/>
      <c r="N36" s="90"/>
      <c r="O36" s="90"/>
    </row>
    <row r="37" spans="1:15" ht="12.75">
      <c r="A37" s="98"/>
      <c r="B37" s="99">
        <v>31</v>
      </c>
      <c r="C37" s="100" t="s">
        <v>182</v>
      </c>
      <c r="D37" s="150">
        <v>0</v>
      </c>
      <c r="E37" s="149">
        <v>0.078</v>
      </c>
      <c r="F37" s="90"/>
      <c r="G37" s="90"/>
      <c r="H37" s="90"/>
      <c r="I37" s="90"/>
      <c r="J37" s="90"/>
      <c r="K37" s="90"/>
      <c r="L37" s="90"/>
      <c r="M37" s="90"/>
      <c r="N37" s="90"/>
      <c r="O37" s="90"/>
    </row>
    <row r="38" spans="1:15" ht="12.75">
      <c r="A38" s="98"/>
      <c r="B38" s="99">
        <v>32</v>
      </c>
      <c r="C38" s="100" t="s">
        <v>183</v>
      </c>
      <c r="D38" s="150">
        <v>0</v>
      </c>
      <c r="E38" s="149">
        <v>0.096</v>
      </c>
      <c r="F38" s="90"/>
      <c r="G38" s="90"/>
      <c r="H38" s="90"/>
      <c r="I38" s="90"/>
      <c r="J38" s="90"/>
      <c r="K38" s="90"/>
      <c r="L38" s="90"/>
      <c r="M38" s="90"/>
      <c r="N38" s="90"/>
      <c r="O38" s="90"/>
    </row>
    <row r="39" spans="1:15" ht="12.75">
      <c r="A39" s="98"/>
      <c r="B39" s="99">
        <v>33</v>
      </c>
      <c r="C39" s="100" t="s">
        <v>184</v>
      </c>
      <c r="D39" s="150">
        <v>0</v>
      </c>
      <c r="E39" s="149">
        <v>0.137</v>
      </c>
      <c r="F39" s="90"/>
      <c r="G39" s="90"/>
      <c r="H39" s="90"/>
      <c r="I39" s="90"/>
      <c r="J39" s="90"/>
      <c r="K39" s="90"/>
      <c r="L39" s="90"/>
      <c r="M39" s="90"/>
      <c r="N39" s="90"/>
      <c r="O39" s="90"/>
    </row>
    <row r="40" spans="1:15" ht="12.75">
      <c r="A40" s="98"/>
      <c r="B40" s="99">
        <v>34</v>
      </c>
      <c r="C40" s="100" t="s">
        <v>185</v>
      </c>
      <c r="D40" s="150">
        <v>0</v>
      </c>
      <c r="E40" s="149">
        <v>0.18</v>
      </c>
      <c r="F40" s="90"/>
      <c r="G40" s="90"/>
      <c r="H40" s="90"/>
      <c r="I40" s="90"/>
      <c r="J40" s="90"/>
      <c r="K40" s="90"/>
      <c r="L40" s="90"/>
      <c r="M40" s="90"/>
      <c r="N40" s="90"/>
      <c r="O40" s="90"/>
    </row>
    <row r="41" spans="1:15" ht="12.75">
      <c r="A41" s="98"/>
      <c r="B41" s="99">
        <v>35</v>
      </c>
      <c r="C41" s="100" t="s">
        <v>186</v>
      </c>
      <c r="D41" s="150">
        <v>0</v>
      </c>
      <c r="E41" s="149">
        <v>0.224</v>
      </c>
      <c r="F41" s="90"/>
      <c r="G41" s="90"/>
      <c r="H41" s="90"/>
      <c r="I41" s="90"/>
      <c r="J41" s="90"/>
      <c r="K41" s="90"/>
      <c r="L41" s="90"/>
      <c r="M41" s="90"/>
      <c r="N41" s="90"/>
      <c r="O41" s="90"/>
    </row>
    <row r="42" spans="1:15" ht="12.75">
      <c r="A42" s="98"/>
      <c r="B42" s="99">
        <v>36</v>
      </c>
      <c r="C42" s="100" t="s">
        <v>187</v>
      </c>
      <c r="D42" s="150">
        <v>0</v>
      </c>
      <c r="E42" s="149">
        <v>0.288</v>
      </c>
      <c r="F42" s="90"/>
      <c r="G42" s="90"/>
      <c r="H42" s="90"/>
      <c r="I42" s="90"/>
      <c r="J42" s="90"/>
      <c r="K42" s="90"/>
      <c r="L42" s="90"/>
      <c r="M42" s="90"/>
      <c r="N42" s="90"/>
      <c r="O42" s="90"/>
    </row>
    <row r="43" spans="1:15" ht="12.75">
      <c r="A43" s="98"/>
      <c r="B43" s="99">
        <v>37</v>
      </c>
      <c r="C43" s="100" t="s">
        <v>188</v>
      </c>
      <c r="D43" s="150">
        <v>0</v>
      </c>
      <c r="E43" s="149">
        <v>0.015</v>
      </c>
      <c r="F43" s="90"/>
      <c r="G43" s="90"/>
      <c r="H43" s="90"/>
      <c r="I43" s="90"/>
      <c r="J43" s="90"/>
      <c r="K43" s="90"/>
      <c r="L43" s="90"/>
      <c r="M43" s="90"/>
      <c r="N43" s="90"/>
      <c r="O43" s="90"/>
    </row>
    <row r="44" spans="1:15" ht="12.75">
      <c r="A44" s="98"/>
      <c r="B44" s="99">
        <v>38</v>
      </c>
      <c r="C44" s="100" t="s">
        <v>189</v>
      </c>
      <c r="D44" s="150">
        <v>0</v>
      </c>
      <c r="E44" s="149">
        <v>0.022</v>
      </c>
      <c r="F44" s="90"/>
      <c r="G44" s="90"/>
      <c r="H44" s="90"/>
      <c r="I44" s="90"/>
      <c r="J44" s="90"/>
      <c r="K44" s="90"/>
      <c r="L44" s="90"/>
      <c r="M44" s="90"/>
      <c r="N44" s="90"/>
      <c r="O44" s="90"/>
    </row>
    <row r="45" spans="1:15" ht="12.75">
      <c r="A45" s="98"/>
      <c r="B45" s="99">
        <v>39</v>
      </c>
      <c r="C45" s="100" t="s">
        <v>190</v>
      </c>
      <c r="D45" s="150">
        <v>0</v>
      </c>
      <c r="E45" s="149">
        <v>0.18</v>
      </c>
      <c r="F45" s="90"/>
      <c r="G45" s="90"/>
      <c r="H45" s="90"/>
      <c r="I45" s="90"/>
      <c r="J45" s="90"/>
      <c r="K45" s="90"/>
      <c r="L45" s="90"/>
      <c r="M45" s="90"/>
      <c r="N45" s="90"/>
      <c r="O45" s="90"/>
    </row>
    <row r="46" spans="1:15" ht="12.75">
      <c r="A46" s="98"/>
      <c r="B46" s="99">
        <v>40</v>
      </c>
      <c r="C46" s="100" t="s">
        <v>191</v>
      </c>
      <c r="D46" s="150">
        <v>0</v>
      </c>
      <c r="E46" s="149">
        <v>0.236</v>
      </c>
      <c r="F46" s="90"/>
      <c r="G46" s="90"/>
      <c r="H46" s="90"/>
      <c r="I46" s="90"/>
      <c r="J46" s="90"/>
      <c r="K46" s="90"/>
      <c r="L46" s="90"/>
      <c r="M46" s="90"/>
      <c r="N46" s="90"/>
      <c r="O46" s="90"/>
    </row>
    <row r="47" spans="1:15" ht="12.75">
      <c r="A47" s="98"/>
      <c r="B47" s="105">
        <v>41</v>
      </c>
      <c r="C47" s="20" t="s">
        <v>121</v>
      </c>
      <c r="D47" s="150">
        <v>0.015</v>
      </c>
      <c r="E47" s="150">
        <v>0.015</v>
      </c>
      <c r="F47" s="90"/>
      <c r="G47" s="90"/>
      <c r="H47" s="90"/>
      <c r="I47" s="90"/>
      <c r="J47" s="90"/>
      <c r="K47" s="90"/>
      <c r="L47" s="90"/>
      <c r="M47" s="90"/>
      <c r="N47" s="90"/>
      <c r="O47" s="90"/>
    </row>
    <row r="48" spans="1:15" ht="12.75">
      <c r="A48" s="98"/>
      <c r="B48" s="99">
        <v>42</v>
      </c>
      <c r="C48" s="110" t="s">
        <v>192</v>
      </c>
      <c r="D48" s="150">
        <v>0</v>
      </c>
      <c r="E48" s="150">
        <v>0.054</v>
      </c>
      <c r="F48" s="90"/>
      <c r="G48" s="90"/>
      <c r="H48" s="90"/>
      <c r="I48" s="90"/>
      <c r="J48" s="90"/>
      <c r="K48" s="90"/>
      <c r="L48" s="90"/>
      <c r="M48" s="90"/>
      <c r="N48" s="90"/>
      <c r="O48" s="90"/>
    </row>
    <row r="49" spans="1:15" ht="12.75">
      <c r="A49" s="98"/>
      <c r="B49" s="99">
        <v>43</v>
      </c>
      <c r="C49" s="110" t="s">
        <v>193</v>
      </c>
      <c r="D49" s="150">
        <v>0</v>
      </c>
      <c r="E49" s="150">
        <v>0.07</v>
      </c>
      <c r="F49" s="90"/>
      <c r="G49" s="90"/>
      <c r="H49" s="90"/>
      <c r="I49" s="90"/>
      <c r="J49" s="90"/>
      <c r="K49" s="90"/>
      <c r="L49" s="90"/>
      <c r="M49" s="90"/>
      <c r="N49" s="90"/>
      <c r="O49" s="90"/>
    </row>
    <row r="50" spans="1:15" ht="12.75">
      <c r="A50" s="98"/>
      <c r="B50" s="99">
        <v>44</v>
      </c>
      <c r="C50" s="110" t="s">
        <v>194</v>
      </c>
      <c r="D50" s="150">
        <v>0</v>
      </c>
      <c r="E50" s="150">
        <v>0.081</v>
      </c>
      <c r="F50" s="90"/>
      <c r="G50" s="90"/>
      <c r="H50" s="90"/>
      <c r="I50" s="90"/>
      <c r="J50" s="90"/>
      <c r="K50" s="90"/>
      <c r="L50" s="90"/>
      <c r="M50" s="90"/>
      <c r="N50" s="90"/>
      <c r="O50" s="90"/>
    </row>
    <row r="51" spans="1:15" ht="12.75">
      <c r="A51" s="98"/>
      <c r="B51" s="99">
        <v>45</v>
      </c>
      <c r="C51" s="110" t="s">
        <v>195</v>
      </c>
      <c r="D51" s="150">
        <v>0</v>
      </c>
      <c r="E51" s="150">
        <v>0.099</v>
      </c>
      <c r="F51" s="90"/>
      <c r="G51" s="90"/>
      <c r="H51" s="90"/>
      <c r="I51" s="90"/>
      <c r="J51" s="90"/>
      <c r="K51" s="90"/>
      <c r="L51" s="90"/>
      <c r="M51" s="90"/>
      <c r="N51" s="90"/>
      <c r="O51" s="90"/>
    </row>
    <row r="52" spans="1:15" ht="12.75">
      <c r="A52" s="98"/>
      <c r="B52" s="99">
        <v>46</v>
      </c>
      <c r="C52" s="110" t="s">
        <v>196</v>
      </c>
      <c r="D52" s="150">
        <v>0</v>
      </c>
      <c r="E52" s="150">
        <v>0.165</v>
      </c>
      <c r="F52" s="90"/>
      <c r="G52" s="90"/>
      <c r="H52" s="90"/>
      <c r="I52" s="90"/>
      <c r="J52" s="90"/>
      <c r="K52" s="90"/>
      <c r="L52" s="90"/>
      <c r="M52" s="90"/>
      <c r="N52" s="90"/>
      <c r="O52" s="90"/>
    </row>
    <row r="53" spans="1:15" ht="12.75">
      <c r="A53" s="98"/>
      <c r="B53" s="99">
        <v>47</v>
      </c>
      <c r="C53" s="110" t="s">
        <v>197</v>
      </c>
      <c r="D53" s="150">
        <v>0</v>
      </c>
      <c r="E53" s="150">
        <v>0.189</v>
      </c>
      <c r="F53" s="90"/>
      <c r="G53" s="90"/>
      <c r="H53" s="90"/>
      <c r="I53" s="90"/>
      <c r="J53" s="90"/>
      <c r="K53" s="90"/>
      <c r="L53" s="90"/>
      <c r="M53" s="90"/>
      <c r="N53" s="90"/>
      <c r="O53" s="90"/>
    </row>
    <row r="54" spans="1:15" ht="12.75">
      <c r="A54" s="98"/>
      <c r="B54" s="99">
        <v>48</v>
      </c>
      <c r="C54" s="110" t="s">
        <v>198</v>
      </c>
      <c r="D54" s="150">
        <v>0</v>
      </c>
      <c r="E54" s="150">
        <v>0.21</v>
      </c>
      <c r="F54" s="90"/>
      <c r="G54" s="90"/>
      <c r="H54" s="90"/>
      <c r="I54" s="90"/>
      <c r="J54" s="90"/>
      <c r="K54" s="90"/>
      <c r="L54" s="90"/>
      <c r="M54" s="90"/>
      <c r="N54" s="90"/>
      <c r="O54" s="90"/>
    </row>
    <row r="55" spans="1:15" ht="12.75">
      <c r="A55" s="98"/>
      <c r="B55" s="99">
        <v>49</v>
      </c>
      <c r="C55" s="110" t="s">
        <v>199</v>
      </c>
      <c r="D55" s="150">
        <v>0</v>
      </c>
      <c r="E55" s="150">
        <v>0.217</v>
      </c>
      <c r="F55" s="90"/>
      <c r="G55" s="90"/>
      <c r="H55" s="90"/>
      <c r="I55" s="90"/>
      <c r="J55" s="90"/>
      <c r="K55" s="90"/>
      <c r="L55" s="90"/>
      <c r="M55" s="90"/>
      <c r="N55" s="90"/>
      <c r="O55" s="90"/>
    </row>
    <row r="56" spans="1:15" ht="12.75">
      <c r="A56" s="98"/>
      <c r="B56" s="99">
        <v>50</v>
      </c>
      <c r="C56" s="110" t="s">
        <v>200</v>
      </c>
      <c r="D56" s="150">
        <v>0</v>
      </c>
      <c r="E56" s="150">
        <v>0.069</v>
      </c>
      <c r="F56" s="90"/>
      <c r="G56" s="90"/>
      <c r="H56" s="90"/>
      <c r="I56" s="90"/>
      <c r="J56" s="90"/>
      <c r="K56" s="90"/>
      <c r="L56" s="90"/>
      <c r="M56" s="90"/>
      <c r="N56" s="90"/>
      <c r="O56" s="90"/>
    </row>
    <row r="57" spans="1:15" ht="12.75">
      <c r="A57" s="98"/>
      <c r="B57" s="99">
        <v>51</v>
      </c>
      <c r="C57" s="110" t="s">
        <v>201</v>
      </c>
      <c r="D57" s="150">
        <v>0</v>
      </c>
      <c r="E57" s="150">
        <v>0.029</v>
      </c>
      <c r="F57" s="90"/>
      <c r="G57" s="90"/>
      <c r="H57" s="90"/>
      <c r="I57" s="90"/>
      <c r="J57" s="90"/>
      <c r="K57" s="90"/>
      <c r="L57" s="90"/>
      <c r="M57" s="90"/>
      <c r="N57" s="90"/>
      <c r="O57" s="90"/>
    </row>
    <row r="58" spans="1:15" ht="12.75">
      <c r="A58" s="98"/>
      <c r="B58" s="99">
        <v>52</v>
      </c>
      <c r="C58" s="110" t="s">
        <v>202</v>
      </c>
      <c r="D58" s="150">
        <v>0</v>
      </c>
      <c r="E58" s="150">
        <v>0.091</v>
      </c>
      <c r="F58" s="90"/>
      <c r="G58" s="90"/>
      <c r="H58" s="90"/>
      <c r="I58" s="90"/>
      <c r="J58" s="90"/>
      <c r="K58" s="90"/>
      <c r="L58" s="90"/>
      <c r="M58" s="90"/>
      <c r="N58" s="90"/>
      <c r="O58" s="90"/>
    </row>
    <row r="59" spans="1:15" ht="12.75">
      <c r="A59" s="98"/>
      <c r="B59" s="105">
        <v>53</v>
      </c>
      <c r="C59" s="110" t="s">
        <v>203</v>
      </c>
      <c r="D59" s="150">
        <v>0</v>
      </c>
      <c r="E59" s="150">
        <v>0.1</v>
      </c>
      <c r="F59" s="90"/>
      <c r="G59" s="90"/>
      <c r="H59" s="90"/>
      <c r="I59" s="90"/>
      <c r="J59" s="90"/>
      <c r="K59" s="90"/>
      <c r="L59" s="90"/>
      <c r="M59" s="90"/>
      <c r="N59" s="90"/>
      <c r="O59" s="90"/>
    </row>
    <row r="60" spans="1:15" ht="12.75">
      <c r="A60" s="98"/>
      <c r="B60" s="105">
        <v>54</v>
      </c>
      <c r="C60" s="110" t="s">
        <v>204</v>
      </c>
      <c r="D60" s="150">
        <v>0</v>
      </c>
      <c r="E60" s="150">
        <v>0.116</v>
      </c>
      <c r="F60" s="90"/>
      <c r="G60" s="90"/>
      <c r="H60" s="90"/>
      <c r="I60" s="90"/>
      <c r="J60" s="90"/>
      <c r="K60" s="90"/>
      <c r="L60" s="90"/>
      <c r="M60" s="90"/>
      <c r="N60" s="90"/>
      <c r="O60" s="90"/>
    </row>
    <row r="61" spans="1:15" ht="12.75">
      <c r="A61" s="98"/>
      <c r="B61" s="105">
        <v>55</v>
      </c>
      <c r="C61" s="110" t="s">
        <v>205</v>
      </c>
      <c r="D61" s="150">
        <v>0</v>
      </c>
      <c r="E61" s="150">
        <v>0.176</v>
      </c>
      <c r="F61" s="90"/>
      <c r="G61" s="90"/>
      <c r="H61" s="90"/>
      <c r="I61" s="90"/>
      <c r="J61" s="90"/>
      <c r="K61" s="90"/>
      <c r="L61" s="90"/>
      <c r="M61" s="90"/>
      <c r="N61" s="90"/>
      <c r="O61" s="90"/>
    </row>
    <row r="62" spans="1:15" ht="12.75">
      <c r="A62" s="98"/>
      <c r="B62" s="105">
        <v>56</v>
      </c>
      <c r="C62" s="110" t="s">
        <v>206</v>
      </c>
      <c r="D62" s="150">
        <v>0</v>
      </c>
      <c r="E62" s="150">
        <v>0.201</v>
      </c>
      <c r="F62" s="90"/>
      <c r="G62" s="90"/>
      <c r="H62" s="90"/>
      <c r="I62" s="90"/>
      <c r="J62" s="90"/>
      <c r="K62" s="90"/>
      <c r="L62" s="90"/>
      <c r="M62" s="90"/>
      <c r="N62" s="90"/>
      <c r="O62" s="90"/>
    </row>
    <row r="63" spans="1:15" ht="12.75">
      <c r="A63" s="98"/>
      <c r="B63" s="105">
        <v>57</v>
      </c>
      <c r="C63" s="110" t="s">
        <v>207</v>
      </c>
      <c r="D63" s="150">
        <v>0</v>
      </c>
      <c r="E63" s="150">
        <v>0.221</v>
      </c>
      <c r="F63" s="90"/>
      <c r="G63" s="90"/>
      <c r="H63" s="90"/>
      <c r="I63" s="90"/>
      <c r="J63" s="90"/>
      <c r="K63" s="90"/>
      <c r="L63" s="90"/>
      <c r="M63" s="90"/>
      <c r="N63" s="90"/>
      <c r="O63" s="90"/>
    </row>
    <row r="64" spans="1:15" ht="12.75">
      <c r="A64" s="98"/>
      <c r="B64" s="105">
        <v>58</v>
      </c>
      <c r="C64" s="110" t="s">
        <v>208</v>
      </c>
      <c r="D64" s="150">
        <v>0</v>
      </c>
      <c r="E64" s="150">
        <v>0.229</v>
      </c>
      <c r="F64" s="90"/>
      <c r="G64" s="90"/>
      <c r="H64" s="90"/>
      <c r="I64" s="90"/>
      <c r="J64" s="90"/>
      <c r="K64" s="90"/>
      <c r="L64" s="90"/>
      <c r="M64" s="90"/>
      <c r="N64" s="90"/>
      <c r="O64" s="90"/>
    </row>
    <row r="65" spans="1:15" ht="12.75">
      <c r="A65" s="98"/>
      <c r="B65" s="105">
        <v>59</v>
      </c>
      <c r="C65" s="110" t="s">
        <v>209</v>
      </c>
      <c r="D65" s="150">
        <v>0</v>
      </c>
      <c r="E65" s="150">
        <v>0.255</v>
      </c>
      <c r="F65" s="90"/>
      <c r="G65" s="90"/>
      <c r="H65" s="90"/>
      <c r="I65" s="90"/>
      <c r="J65" s="90"/>
      <c r="K65" s="90"/>
      <c r="L65" s="90"/>
      <c r="M65" s="90"/>
      <c r="N65" s="90"/>
      <c r="O65" s="90"/>
    </row>
    <row r="66" spans="1:15" ht="12.75">
      <c r="A66" s="98"/>
      <c r="B66" s="105">
        <v>60</v>
      </c>
      <c r="C66" s="110" t="s">
        <v>210</v>
      </c>
      <c r="D66" s="150">
        <v>0</v>
      </c>
      <c r="E66" s="150">
        <v>0.27</v>
      </c>
      <c r="F66" s="90"/>
      <c r="G66" s="90"/>
      <c r="H66" s="90"/>
      <c r="I66" s="90"/>
      <c r="J66" s="90"/>
      <c r="K66" s="90"/>
      <c r="L66" s="90"/>
      <c r="M66" s="90"/>
      <c r="N66" s="90"/>
      <c r="O66" s="90"/>
    </row>
    <row r="67" spans="1:15" ht="12.75">
      <c r="A67" s="98"/>
      <c r="B67" s="105">
        <v>61</v>
      </c>
      <c r="C67" s="110" t="s">
        <v>211</v>
      </c>
      <c r="D67" s="150">
        <v>0</v>
      </c>
      <c r="E67" s="150">
        <v>0.302</v>
      </c>
      <c r="F67" s="90"/>
      <c r="G67" s="90"/>
      <c r="H67" s="90"/>
      <c r="I67" s="90"/>
      <c r="J67" s="90"/>
      <c r="K67" s="90"/>
      <c r="L67" s="90"/>
      <c r="M67" s="90"/>
      <c r="N67" s="90"/>
      <c r="O67" s="90"/>
    </row>
    <row r="68" spans="1:15" ht="12.75">
      <c r="A68" s="98"/>
      <c r="B68" s="105">
        <v>62</v>
      </c>
      <c r="C68" s="110" t="s">
        <v>212</v>
      </c>
      <c r="D68" s="150">
        <v>0</v>
      </c>
      <c r="E68" s="150">
        <v>0.309</v>
      </c>
      <c r="F68" s="90"/>
      <c r="G68" s="90"/>
      <c r="H68" s="90"/>
      <c r="I68" s="90"/>
      <c r="J68" s="90"/>
      <c r="K68" s="90"/>
      <c r="L68" s="90"/>
      <c r="M68" s="90"/>
      <c r="N68" s="90"/>
      <c r="O68" s="90"/>
    </row>
    <row r="69" spans="1:15" ht="12.75">
      <c r="A69" s="98"/>
      <c r="B69" s="105">
        <v>63</v>
      </c>
      <c r="C69" s="110" t="s">
        <v>213</v>
      </c>
      <c r="D69" s="150">
        <v>0</v>
      </c>
      <c r="E69" s="150">
        <v>0.066</v>
      </c>
      <c r="F69" s="90"/>
      <c r="G69" s="90"/>
      <c r="H69" s="90"/>
      <c r="I69" s="90"/>
      <c r="J69" s="90"/>
      <c r="K69" s="90"/>
      <c r="L69" s="90"/>
      <c r="M69" s="90"/>
      <c r="N69" s="90"/>
      <c r="O69" s="90"/>
    </row>
    <row r="70" spans="1:15" ht="12.75">
      <c r="A70" s="98"/>
      <c r="B70" s="105">
        <v>64</v>
      </c>
      <c r="C70" s="110" t="s">
        <v>214</v>
      </c>
      <c r="D70" s="150">
        <v>0</v>
      </c>
      <c r="E70" s="150">
        <v>0.077</v>
      </c>
      <c r="F70" s="90"/>
      <c r="G70" s="90"/>
      <c r="H70" s="90"/>
      <c r="I70" s="90"/>
      <c r="J70" s="90"/>
      <c r="K70" s="90"/>
      <c r="L70" s="90"/>
      <c r="M70" s="90"/>
      <c r="N70" s="90"/>
      <c r="O70" s="90"/>
    </row>
    <row r="71" spans="1:15" ht="12.75">
      <c r="A71" s="98"/>
      <c r="B71" s="105">
        <v>65</v>
      </c>
      <c r="C71" s="110" t="s">
        <v>215</v>
      </c>
      <c r="D71" s="150">
        <v>0</v>
      </c>
      <c r="E71" s="150">
        <v>0.094</v>
      </c>
      <c r="F71" s="90"/>
      <c r="G71" s="90"/>
      <c r="H71" s="90"/>
      <c r="I71" s="90"/>
      <c r="J71" s="90"/>
      <c r="K71" s="90"/>
      <c r="L71" s="90"/>
      <c r="M71" s="90"/>
      <c r="N71" s="90"/>
      <c r="O71" s="90"/>
    </row>
    <row r="72" spans="1:15" ht="12.75">
      <c r="A72" s="98"/>
      <c r="B72" s="105">
        <v>66</v>
      </c>
      <c r="C72" s="110" t="s">
        <v>216</v>
      </c>
      <c r="D72" s="150">
        <v>0</v>
      </c>
      <c r="E72" s="150">
        <v>0.158</v>
      </c>
      <c r="F72" s="90"/>
      <c r="G72" s="90"/>
      <c r="H72" s="90"/>
      <c r="I72" s="90"/>
      <c r="J72" s="90"/>
      <c r="K72" s="90"/>
      <c r="L72" s="90"/>
      <c r="M72" s="90"/>
      <c r="N72" s="90"/>
      <c r="O72" s="90"/>
    </row>
    <row r="73" spans="1:15" ht="12.75">
      <c r="A73" s="98"/>
      <c r="B73" s="105">
        <v>67</v>
      </c>
      <c r="C73" s="110" t="s">
        <v>217</v>
      </c>
      <c r="D73" s="150">
        <v>0</v>
      </c>
      <c r="E73" s="150">
        <v>0.181</v>
      </c>
      <c r="F73" s="90"/>
      <c r="G73" s="90"/>
      <c r="H73" s="90"/>
      <c r="I73" s="90"/>
      <c r="J73" s="90"/>
      <c r="K73" s="90"/>
      <c r="L73" s="90"/>
      <c r="M73" s="90"/>
      <c r="N73" s="90"/>
      <c r="O73" s="90"/>
    </row>
    <row r="74" spans="1:15" ht="12.75">
      <c r="A74" s="98"/>
      <c r="B74" s="105">
        <v>68</v>
      </c>
      <c r="C74" s="110" t="s">
        <v>218</v>
      </c>
      <c r="D74" s="150">
        <v>0</v>
      </c>
      <c r="E74" s="150">
        <v>0.202</v>
      </c>
      <c r="F74" s="90"/>
      <c r="G74" s="90"/>
      <c r="H74" s="90"/>
      <c r="I74" s="90"/>
      <c r="J74" s="90"/>
      <c r="K74" s="90"/>
      <c r="L74" s="90"/>
      <c r="M74" s="90"/>
      <c r="N74" s="90"/>
      <c r="O74" s="90"/>
    </row>
    <row r="75" spans="1:15" ht="12.75">
      <c r="A75" s="98"/>
      <c r="B75" s="105">
        <v>69</v>
      </c>
      <c r="C75" s="110" t="s">
        <v>219</v>
      </c>
      <c r="D75" s="150">
        <v>0</v>
      </c>
      <c r="E75" s="150">
        <v>0.21</v>
      </c>
      <c r="F75" s="90"/>
      <c r="G75" s="90"/>
      <c r="H75" s="90"/>
      <c r="I75" s="90"/>
      <c r="J75" s="90"/>
      <c r="K75" s="90"/>
      <c r="L75" s="90"/>
      <c r="M75" s="90"/>
      <c r="N75" s="90"/>
      <c r="O75" s="90"/>
    </row>
    <row r="76" spans="1:15" ht="12.75">
      <c r="A76" s="98"/>
      <c r="B76" s="105">
        <v>70</v>
      </c>
      <c r="C76" s="110" t="s">
        <v>220</v>
      </c>
      <c r="D76" s="150">
        <v>0</v>
      </c>
      <c r="E76" s="150">
        <v>0.228</v>
      </c>
      <c r="F76" s="90"/>
      <c r="G76" s="90"/>
      <c r="H76" s="90"/>
      <c r="I76" s="90"/>
      <c r="J76" s="90"/>
      <c r="K76" s="90"/>
      <c r="L76" s="90"/>
      <c r="M76" s="90"/>
      <c r="N76" s="90"/>
      <c r="O76" s="90"/>
    </row>
    <row r="77" spans="1:15" ht="12.75">
      <c r="A77" s="98"/>
      <c r="B77" s="105">
        <v>71</v>
      </c>
      <c r="C77" s="110" t="s">
        <v>221</v>
      </c>
      <c r="D77" s="150">
        <v>0</v>
      </c>
      <c r="E77" s="150">
        <v>0.246</v>
      </c>
      <c r="F77" s="90"/>
      <c r="G77" s="90"/>
      <c r="H77" s="90"/>
      <c r="I77" s="90"/>
      <c r="J77" s="90"/>
      <c r="K77" s="90"/>
      <c r="L77" s="90"/>
      <c r="M77" s="90"/>
      <c r="N77" s="90"/>
      <c r="O77" s="90"/>
    </row>
    <row r="78" spans="1:15" ht="12.75">
      <c r="A78" s="98"/>
      <c r="B78" s="105">
        <v>72</v>
      </c>
      <c r="C78" s="110" t="s">
        <v>222</v>
      </c>
      <c r="D78" s="150">
        <v>0</v>
      </c>
      <c r="E78" s="150">
        <v>0.281</v>
      </c>
      <c r="F78" s="90"/>
      <c r="G78" s="90"/>
      <c r="H78" s="90"/>
      <c r="I78" s="90"/>
      <c r="J78" s="90"/>
      <c r="K78" s="90"/>
      <c r="L78" s="90"/>
      <c r="M78" s="90"/>
      <c r="N78" s="90"/>
      <c r="O78" s="90"/>
    </row>
    <row r="79" spans="1:15" ht="12.75">
      <c r="A79" s="98"/>
      <c r="B79" s="105">
        <v>73</v>
      </c>
      <c r="C79" s="110" t="s">
        <v>223</v>
      </c>
      <c r="D79" s="150">
        <v>0</v>
      </c>
      <c r="E79" s="150">
        <v>0.286</v>
      </c>
      <c r="F79" s="90"/>
      <c r="G79" s="90"/>
      <c r="H79" s="90"/>
      <c r="I79" s="90"/>
      <c r="J79" s="90"/>
      <c r="K79" s="90"/>
      <c r="L79" s="90"/>
      <c r="M79" s="90"/>
      <c r="N79" s="90"/>
      <c r="O79" s="90"/>
    </row>
    <row r="80" spans="1:15" ht="12.75">
      <c r="A80" s="98"/>
      <c r="B80" s="105">
        <v>74</v>
      </c>
      <c r="C80" s="110" t="s">
        <v>352</v>
      </c>
      <c r="D80" s="150">
        <v>0</v>
      </c>
      <c r="E80" s="150">
        <v>0.153</v>
      </c>
      <c r="F80" s="90"/>
      <c r="G80" s="90"/>
      <c r="H80" s="90"/>
      <c r="I80" s="90"/>
      <c r="J80" s="90"/>
      <c r="K80" s="90"/>
      <c r="L80" s="90"/>
      <c r="M80" s="90"/>
      <c r="N80" s="90"/>
      <c r="O80" s="90"/>
    </row>
    <row r="81" spans="1:15" ht="12.75">
      <c r="A81" s="98"/>
      <c r="B81" s="105">
        <v>75</v>
      </c>
      <c r="C81" s="110" t="s">
        <v>353</v>
      </c>
      <c r="D81" s="150">
        <v>0</v>
      </c>
      <c r="E81" s="150">
        <v>0.337</v>
      </c>
      <c r="F81" s="90"/>
      <c r="G81" s="90"/>
      <c r="H81" s="90"/>
      <c r="I81" s="90"/>
      <c r="J81" s="90"/>
      <c r="K81" s="90"/>
      <c r="L81" s="90"/>
      <c r="M81" s="90"/>
      <c r="N81" s="90"/>
      <c r="O81" s="90"/>
    </row>
    <row r="82" spans="1:15" ht="12.75">
      <c r="A82" s="98"/>
      <c r="B82" s="105">
        <v>76</v>
      </c>
      <c r="C82" s="110" t="s">
        <v>354</v>
      </c>
      <c r="D82" s="150">
        <v>0</v>
      </c>
      <c r="E82" s="150">
        <v>0.362</v>
      </c>
      <c r="F82" s="90"/>
      <c r="G82" s="90"/>
      <c r="H82" s="90"/>
      <c r="I82" s="90"/>
      <c r="J82" s="90"/>
      <c r="K82" s="90"/>
      <c r="L82" s="90"/>
      <c r="M82" s="90"/>
      <c r="N82" s="90"/>
      <c r="O82" s="90"/>
    </row>
    <row r="83" spans="1:15" ht="12.75">
      <c r="A83" s="98"/>
      <c r="B83" s="105">
        <v>77</v>
      </c>
      <c r="C83" s="110" t="s">
        <v>355</v>
      </c>
      <c r="D83" s="150">
        <v>0</v>
      </c>
      <c r="E83" s="150">
        <v>0.387</v>
      </c>
      <c r="F83" s="90"/>
      <c r="G83" s="90"/>
      <c r="H83" s="90"/>
      <c r="I83" s="90"/>
      <c r="J83" s="90"/>
      <c r="K83" s="90"/>
      <c r="L83" s="90"/>
      <c r="M83" s="90"/>
      <c r="N83" s="90"/>
      <c r="O83" s="90"/>
    </row>
    <row r="84" spans="1:15" ht="12.75">
      <c r="A84" s="98"/>
      <c r="B84" s="105">
        <v>78</v>
      </c>
      <c r="C84" s="110" t="s">
        <v>356</v>
      </c>
      <c r="D84" s="150">
        <v>0</v>
      </c>
      <c r="E84" s="150">
        <v>0.417</v>
      </c>
      <c r="F84" s="90"/>
      <c r="G84" s="90"/>
      <c r="H84" s="90"/>
      <c r="I84" s="90"/>
      <c r="J84" s="90"/>
      <c r="K84" s="90"/>
      <c r="L84" s="90"/>
      <c r="M84" s="90"/>
      <c r="N84" s="90"/>
      <c r="O84" s="90"/>
    </row>
    <row r="85" spans="1:15" ht="12.75">
      <c r="A85" s="98"/>
      <c r="B85" s="105">
        <v>79</v>
      </c>
      <c r="C85" s="110" t="s">
        <v>224</v>
      </c>
      <c r="D85" s="150">
        <v>0</v>
      </c>
      <c r="E85" s="150">
        <v>0.08</v>
      </c>
      <c r="F85" s="90"/>
      <c r="G85" s="90"/>
      <c r="H85" s="90"/>
      <c r="I85" s="90"/>
      <c r="J85" s="90"/>
      <c r="K85" s="90"/>
      <c r="L85" s="90"/>
      <c r="M85" s="90"/>
      <c r="N85" s="90"/>
      <c r="O85" s="90"/>
    </row>
    <row r="86" spans="1:15" ht="12.75">
      <c r="A86" s="98"/>
      <c r="B86" s="105">
        <v>80</v>
      </c>
      <c r="C86" s="110" t="s">
        <v>225</v>
      </c>
      <c r="D86" s="150">
        <v>0</v>
      </c>
      <c r="E86" s="150">
        <v>0.201</v>
      </c>
      <c r="F86" s="90"/>
      <c r="G86" s="90"/>
      <c r="H86" s="90"/>
      <c r="I86" s="90"/>
      <c r="J86" s="90"/>
      <c r="K86" s="90"/>
      <c r="L86" s="90"/>
      <c r="M86" s="90"/>
      <c r="N86" s="90"/>
      <c r="O86" s="90"/>
    </row>
    <row r="87" spans="1:15" ht="12.75">
      <c r="A87" s="98"/>
      <c r="B87" s="105">
        <v>81</v>
      </c>
      <c r="C87" s="110" t="s">
        <v>226</v>
      </c>
      <c r="D87" s="150">
        <v>0</v>
      </c>
      <c r="E87" s="150">
        <v>0.168</v>
      </c>
      <c r="F87" s="90"/>
      <c r="G87" s="90"/>
      <c r="H87" s="90"/>
      <c r="I87" s="90"/>
      <c r="J87" s="90"/>
      <c r="K87" s="90"/>
      <c r="L87" s="90"/>
      <c r="M87" s="90"/>
      <c r="N87" s="90"/>
      <c r="O87" s="90"/>
    </row>
    <row r="88" spans="1:15" ht="12.75">
      <c r="A88" s="98"/>
      <c r="B88" s="105">
        <v>82</v>
      </c>
      <c r="C88" s="110" t="s">
        <v>227</v>
      </c>
      <c r="D88" s="150">
        <v>0</v>
      </c>
      <c r="E88" s="150">
        <v>0.205</v>
      </c>
      <c r="F88" s="90"/>
      <c r="G88" s="90"/>
      <c r="H88" s="90"/>
      <c r="I88" s="90"/>
      <c r="J88" s="90"/>
      <c r="K88" s="90"/>
      <c r="L88" s="90"/>
      <c r="M88" s="90"/>
      <c r="N88" s="90"/>
      <c r="O88" s="90"/>
    </row>
    <row r="89" spans="1:15" ht="12.75">
      <c r="A89" s="98"/>
      <c r="B89" s="105">
        <v>83</v>
      </c>
      <c r="C89" s="110" t="s">
        <v>228</v>
      </c>
      <c r="D89" s="150">
        <v>0</v>
      </c>
      <c r="E89" s="150">
        <v>0.28</v>
      </c>
      <c r="F89" s="90"/>
      <c r="G89" s="90"/>
      <c r="H89" s="90"/>
      <c r="I89" s="90"/>
      <c r="J89" s="90"/>
      <c r="K89" s="90"/>
      <c r="L89" s="90"/>
      <c r="M89" s="90"/>
      <c r="N89" s="90"/>
      <c r="O89" s="90"/>
    </row>
    <row r="90" spans="1:15" ht="12.75">
      <c r="A90" s="98"/>
      <c r="B90" s="105">
        <v>84</v>
      </c>
      <c r="C90" s="110" t="s">
        <v>229</v>
      </c>
      <c r="D90" s="150">
        <v>0</v>
      </c>
      <c r="E90" s="150">
        <v>0.347</v>
      </c>
      <c r="F90" s="90"/>
      <c r="G90" s="90"/>
      <c r="H90" s="90"/>
      <c r="I90" s="90"/>
      <c r="J90" s="90"/>
      <c r="K90" s="90"/>
      <c r="L90" s="90"/>
      <c r="M90" s="90"/>
      <c r="N90" s="90"/>
      <c r="O90" s="90"/>
    </row>
    <row r="91" spans="1:15" ht="12.75">
      <c r="A91" s="98"/>
      <c r="B91" s="105">
        <v>85</v>
      </c>
      <c r="C91" s="110" t="s">
        <v>230</v>
      </c>
      <c r="D91" s="150">
        <v>0</v>
      </c>
      <c r="E91" s="150">
        <v>0.435</v>
      </c>
      <c r="F91" s="90"/>
      <c r="G91" s="90"/>
      <c r="H91" s="90"/>
      <c r="I91" s="90"/>
      <c r="J91" s="90"/>
      <c r="K91" s="90"/>
      <c r="L91" s="90"/>
      <c r="M91" s="90"/>
      <c r="N91" s="90"/>
      <c r="O91" s="90"/>
    </row>
    <row r="92" spans="1:15" ht="12.75">
      <c r="A92" s="98"/>
      <c r="B92" s="105">
        <v>86</v>
      </c>
      <c r="C92" s="110" t="s">
        <v>231</v>
      </c>
      <c r="D92" s="150">
        <v>0</v>
      </c>
      <c r="E92" s="150">
        <v>0.56</v>
      </c>
      <c r="F92" s="90"/>
      <c r="G92" s="90"/>
      <c r="H92" s="90"/>
      <c r="I92" s="90"/>
      <c r="J92" s="90"/>
      <c r="K92" s="90"/>
      <c r="L92" s="90"/>
      <c r="M92" s="90"/>
      <c r="N92" s="90"/>
      <c r="O92" s="90"/>
    </row>
    <row r="93" spans="1:15" ht="12.75">
      <c r="A93" s="98"/>
      <c r="B93" s="105">
        <v>87</v>
      </c>
      <c r="C93" s="110" t="s">
        <v>232</v>
      </c>
      <c r="D93" s="150">
        <v>0</v>
      </c>
      <c r="E93" s="150">
        <v>0.175</v>
      </c>
      <c r="F93" s="90"/>
      <c r="G93" s="90"/>
      <c r="H93" s="90"/>
      <c r="I93" s="90"/>
      <c r="J93" s="90"/>
      <c r="K93" s="90"/>
      <c r="L93" s="90"/>
      <c r="M93" s="90"/>
      <c r="N93" s="90"/>
      <c r="O93" s="90"/>
    </row>
    <row r="94" spans="1:15" ht="12.75">
      <c r="A94" s="98"/>
      <c r="B94" s="105">
        <v>88</v>
      </c>
      <c r="C94" s="110" t="s">
        <v>233</v>
      </c>
      <c r="D94" s="150">
        <v>0</v>
      </c>
      <c r="E94" s="150">
        <v>0.218</v>
      </c>
      <c r="F94" s="90"/>
      <c r="G94" s="90"/>
      <c r="H94" s="90"/>
      <c r="I94" s="90"/>
      <c r="J94" s="90"/>
      <c r="K94" s="90"/>
      <c r="L94" s="90"/>
      <c r="M94" s="90"/>
      <c r="N94" s="90"/>
      <c r="O94" s="90"/>
    </row>
    <row r="95" spans="1:15" ht="12.75">
      <c r="A95" s="98"/>
      <c r="B95" s="105">
        <v>89</v>
      </c>
      <c r="C95" s="110" t="s">
        <v>234</v>
      </c>
      <c r="D95" s="150">
        <v>0</v>
      </c>
      <c r="E95" s="150">
        <v>0.301</v>
      </c>
      <c r="F95" s="90"/>
      <c r="G95" s="90"/>
      <c r="H95" s="90"/>
      <c r="I95" s="90"/>
      <c r="J95" s="90"/>
      <c r="K95" s="90"/>
      <c r="L95" s="90"/>
      <c r="M95" s="90"/>
      <c r="N95" s="90"/>
      <c r="O95" s="90"/>
    </row>
    <row r="96" spans="1:15" ht="12.75">
      <c r="A96" s="98"/>
      <c r="B96" s="105">
        <v>90</v>
      </c>
      <c r="C96" s="110" t="s">
        <v>235</v>
      </c>
      <c r="D96" s="150">
        <v>0</v>
      </c>
      <c r="E96" s="150">
        <v>0.365</v>
      </c>
      <c r="F96" s="90"/>
      <c r="G96" s="90"/>
      <c r="H96" s="90"/>
      <c r="I96" s="90"/>
      <c r="J96" s="90"/>
      <c r="K96" s="90"/>
      <c r="L96" s="90"/>
      <c r="M96" s="90"/>
      <c r="N96" s="90"/>
      <c r="O96" s="90"/>
    </row>
    <row r="97" spans="1:15" ht="12.75">
      <c r="A97" s="98"/>
      <c r="B97" s="105">
        <v>91</v>
      </c>
      <c r="C97" s="110" t="s">
        <v>236</v>
      </c>
      <c r="D97" s="150">
        <v>0</v>
      </c>
      <c r="E97" s="150">
        <v>0.435</v>
      </c>
      <c r="F97" s="90"/>
      <c r="G97" s="90"/>
      <c r="H97" s="90"/>
      <c r="I97" s="90"/>
      <c r="J97" s="90"/>
      <c r="K97" s="90"/>
      <c r="L97" s="90"/>
      <c r="M97" s="90"/>
      <c r="N97" s="90"/>
      <c r="O97" s="90"/>
    </row>
    <row r="98" spans="1:15" ht="12.75">
      <c r="A98" s="98"/>
      <c r="B98" s="105">
        <v>92</v>
      </c>
      <c r="C98" s="110" t="s">
        <v>237</v>
      </c>
      <c r="D98" s="150">
        <v>0</v>
      </c>
      <c r="E98" s="150">
        <v>0.56</v>
      </c>
      <c r="F98" s="90"/>
      <c r="G98" s="90"/>
      <c r="H98" s="90"/>
      <c r="I98" s="90"/>
      <c r="J98" s="90"/>
      <c r="K98" s="90"/>
      <c r="L98" s="90"/>
      <c r="M98" s="90"/>
      <c r="N98" s="90"/>
      <c r="O98" s="90"/>
    </row>
    <row r="99" spans="1:15" ht="12.75">
      <c r="A99" s="98"/>
      <c r="B99" s="105">
        <v>93</v>
      </c>
      <c r="C99" s="110" t="s">
        <v>238</v>
      </c>
      <c r="D99" s="150">
        <v>0</v>
      </c>
      <c r="E99" s="150">
        <v>0.022</v>
      </c>
      <c r="F99" s="90"/>
      <c r="G99" s="90"/>
      <c r="H99" s="90"/>
      <c r="I99" s="90"/>
      <c r="J99" s="90"/>
      <c r="K99" s="90"/>
      <c r="L99" s="90"/>
      <c r="M99" s="90"/>
      <c r="N99" s="90"/>
      <c r="O99" s="90"/>
    </row>
    <row r="100" spans="1:15" ht="12.75">
      <c r="A100" s="98"/>
      <c r="B100" s="105">
        <v>94</v>
      </c>
      <c r="C100" s="110" t="s">
        <v>239</v>
      </c>
      <c r="D100" s="150">
        <v>0</v>
      </c>
      <c r="E100" s="150">
        <v>0.112</v>
      </c>
      <c r="F100" s="90"/>
      <c r="G100" s="90"/>
      <c r="H100" s="90"/>
      <c r="I100" s="90"/>
      <c r="J100" s="90"/>
      <c r="K100" s="90"/>
      <c r="L100" s="90"/>
      <c r="M100" s="90"/>
      <c r="N100" s="90"/>
      <c r="O100" s="90"/>
    </row>
    <row r="101" spans="1:15" ht="12.75">
      <c r="A101" s="98"/>
      <c r="B101" s="105">
        <v>95</v>
      </c>
      <c r="C101" s="110" t="s">
        <v>240</v>
      </c>
      <c r="D101" s="150">
        <v>0</v>
      </c>
      <c r="E101" s="150">
        <v>0.082</v>
      </c>
      <c r="F101" s="90"/>
      <c r="G101" s="90"/>
      <c r="H101" s="90"/>
      <c r="I101" s="90"/>
      <c r="J101" s="90"/>
      <c r="K101" s="90"/>
      <c r="L101" s="90"/>
      <c r="M101" s="90"/>
      <c r="N101" s="90"/>
      <c r="O101" s="90"/>
    </row>
    <row r="102" spans="1:15" ht="12.75">
      <c r="A102" s="98"/>
      <c r="B102" s="105">
        <v>96</v>
      </c>
      <c r="C102" s="110" t="s">
        <v>241</v>
      </c>
      <c r="D102" s="150">
        <v>0</v>
      </c>
      <c r="E102" s="150">
        <v>0.114</v>
      </c>
      <c r="F102" s="90"/>
      <c r="G102" s="90"/>
      <c r="H102" s="90"/>
      <c r="I102" s="90"/>
      <c r="J102" s="90"/>
      <c r="K102" s="90"/>
      <c r="L102" s="90"/>
      <c r="M102" s="90"/>
      <c r="N102" s="90"/>
      <c r="O102" s="90"/>
    </row>
    <row r="103" spans="1:15" ht="12.75">
      <c r="A103" s="98"/>
      <c r="B103" s="105">
        <v>97</v>
      </c>
      <c r="C103" s="110" t="s">
        <v>242</v>
      </c>
      <c r="D103" s="150">
        <v>0</v>
      </c>
      <c r="E103" s="150">
        <v>0.187</v>
      </c>
      <c r="F103" s="90"/>
      <c r="G103" s="90"/>
      <c r="H103" s="90"/>
      <c r="I103" s="90"/>
      <c r="J103" s="90"/>
      <c r="K103" s="90"/>
      <c r="L103" s="90"/>
      <c r="M103" s="90"/>
      <c r="N103" s="90"/>
      <c r="O103" s="90"/>
    </row>
    <row r="104" spans="1:15" ht="12.75">
      <c r="A104" s="98"/>
      <c r="B104" s="105">
        <v>98</v>
      </c>
      <c r="C104" s="110" t="s">
        <v>243</v>
      </c>
      <c r="D104" s="150">
        <v>0</v>
      </c>
      <c r="E104" s="150">
        <v>0.242</v>
      </c>
      <c r="F104" s="90"/>
      <c r="G104" s="90"/>
      <c r="H104" s="90"/>
      <c r="I104" s="90"/>
      <c r="J104" s="90"/>
      <c r="K104" s="90"/>
      <c r="L104" s="90"/>
      <c r="M104" s="90"/>
      <c r="N104" s="90"/>
      <c r="O104" s="90"/>
    </row>
    <row r="105" spans="1:15" ht="12.75">
      <c r="A105" s="98"/>
      <c r="B105" s="105">
        <v>99</v>
      </c>
      <c r="C105" s="110" t="s">
        <v>244</v>
      </c>
      <c r="D105" s="150">
        <v>0</v>
      </c>
      <c r="E105" s="150">
        <v>0.322</v>
      </c>
      <c r="F105" s="90"/>
      <c r="G105" s="90"/>
      <c r="H105" s="90"/>
      <c r="I105" s="90"/>
      <c r="J105" s="90"/>
      <c r="K105" s="90"/>
      <c r="L105" s="90"/>
      <c r="M105" s="90"/>
      <c r="N105" s="90"/>
      <c r="O105" s="90"/>
    </row>
    <row r="106" spans="1:15" ht="12.75">
      <c r="A106" s="98"/>
      <c r="B106" s="105">
        <v>100</v>
      </c>
      <c r="C106" s="110" t="s">
        <v>245</v>
      </c>
      <c r="D106" s="150">
        <v>0</v>
      </c>
      <c r="E106" s="150">
        <v>0.442</v>
      </c>
      <c r="F106" s="90"/>
      <c r="G106" s="90"/>
      <c r="H106" s="90"/>
      <c r="I106" s="90"/>
      <c r="J106" s="90"/>
      <c r="K106" s="90"/>
      <c r="L106" s="90"/>
      <c r="M106" s="90"/>
      <c r="N106" s="90"/>
      <c r="O106" s="90"/>
    </row>
    <row r="107" spans="1:15" ht="12.75">
      <c r="A107" s="98"/>
      <c r="B107" s="105">
        <v>101</v>
      </c>
      <c r="C107" s="110" t="s">
        <v>246</v>
      </c>
      <c r="D107" s="150">
        <v>0</v>
      </c>
      <c r="E107" s="150">
        <v>0.022</v>
      </c>
      <c r="F107" s="90"/>
      <c r="G107" s="90"/>
      <c r="H107" s="90"/>
      <c r="I107" s="90"/>
      <c r="J107" s="90"/>
      <c r="K107" s="90"/>
      <c r="L107" s="90"/>
      <c r="M107" s="90"/>
      <c r="N107" s="90"/>
      <c r="O107" s="90"/>
    </row>
    <row r="108" spans="1:15" ht="12.75">
      <c r="A108" s="98"/>
      <c r="B108" s="105">
        <v>102</v>
      </c>
      <c r="C108" s="110" t="s">
        <v>247</v>
      </c>
      <c r="D108" s="150">
        <v>0</v>
      </c>
      <c r="E108" s="150">
        <v>0.087</v>
      </c>
      <c r="F108" s="90"/>
      <c r="G108" s="90"/>
      <c r="H108" s="90"/>
      <c r="I108" s="90"/>
      <c r="J108" s="90"/>
      <c r="K108" s="90"/>
      <c r="L108" s="90"/>
      <c r="M108" s="90"/>
      <c r="N108" s="90"/>
      <c r="O108" s="90"/>
    </row>
    <row r="109" spans="1:15" ht="12.75">
      <c r="A109" s="98"/>
      <c r="B109" s="105">
        <v>103</v>
      </c>
      <c r="C109" s="110" t="s">
        <v>248</v>
      </c>
      <c r="D109" s="150">
        <v>0</v>
      </c>
      <c r="E109" s="150">
        <v>0.127</v>
      </c>
      <c r="F109" s="90"/>
      <c r="G109" s="90"/>
      <c r="H109" s="90"/>
      <c r="I109" s="90"/>
      <c r="J109" s="90"/>
      <c r="K109" s="90"/>
      <c r="L109" s="90"/>
      <c r="M109" s="90"/>
      <c r="N109" s="90"/>
      <c r="O109" s="90"/>
    </row>
    <row r="110" spans="1:15" ht="12.75">
      <c r="A110" s="98"/>
      <c r="B110" s="105">
        <v>104</v>
      </c>
      <c r="C110" s="110" t="s">
        <v>249</v>
      </c>
      <c r="D110" s="150">
        <v>0</v>
      </c>
      <c r="E110" s="150">
        <v>0.211</v>
      </c>
      <c r="F110" s="90"/>
      <c r="G110" s="90"/>
      <c r="H110" s="90"/>
      <c r="I110" s="90"/>
      <c r="J110" s="90"/>
      <c r="K110" s="90"/>
      <c r="L110" s="90"/>
      <c r="M110" s="90"/>
      <c r="N110" s="90"/>
      <c r="O110" s="90"/>
    </row>
    <row r="111" spans="1:15" ht="12.75">
      <c r="A111" s="98"/>
      <c r="B111" s="105">
        <v>105</v>
      </c>
      <c r="C111" s="110" t="s">
        <v>250</v>
      </c>
      <c r="D111" s="150">
        <v>0</v>
      </c>
      <c r="E111" s="150">
        <v>0.271</v>
      </c>
      <c r="F111" s="90"/>
      <c r="G111" s="90"/>
      <c r="H111" s="90"/>
      <c r="I111" s="90"/>
      <c r="J111" s="90"/>
      <c r="K111" s="90"/>
      <c r="L111" s="90"/>
      <c r="M111" s="90"/>
      <c r="N111" s="90"/>
      <c r="O111" s="90"/>
    </row>
    <row r="112" spans="1:15" ht="12.75">
      <c r="A112" s="98"/>
      <c r="B112" s="105">
        <v>106</v>
      </c>
      <c r="C112" s="110" t="s">
        <v>251</v>
      </c>
      <c r="D112" s="150">
        <v>0</v>
      </c>
      <c r="E112" s="150">
        <v>0.322</v>
      </c>
      <c r="F112" s="90"/>
      <c r="G112" s="90"/>
      <c r="H112" s="90"/>
      <c r="I112" s="90"/>
      <c r="J112" s="90"/>
      <c r="K112" s="90"/>
      <c r="L112" s="90"/>
      <c r="M112" s="90"/>
      <c r="N112" s="90"/>
      <c r="O112" s="90"/>
    </row>
    <row r="113" spans="1:15" ht="12.75">
      <c r="A113" s="98"/>
      <c r="B113" s="105">
        <v>107</v>
      </c>
      <c r="C113" s="110" t="s">
        <v>252</v>
      </c>
      <c r="D113" s="150">
        <v>0</v>
      </c>
      <c r="E113" s="150">
        <v>0.442</v>
      </c>
      <c r="F113" s="90"/>
      <c r="G113" s="90"/>
      <c r="H113" s="90"/>
      <c r="I113" s="90"/>
      <c r="J113" s="90"/>
      <c r="K113" s="90"/>
      <c r="L113" s="90"/>
      <c r="M113" s="90"/>
      <c r="N113" s="90"/>
      <c r="O113" s="90"/>
    </row>
    <row r="114" spans="1:15" ht="12.75">
      <c r="A114" s="98"/>
      <c r="B114" s="105">
        <v>108</v>
      </c>
      <c r="C114" s="110" t="s">
        <v>253</v>
      </c>
      <c r="D114" s="150">
        <v>0</v>
      </c>
      <c r="E114" s="150">
        <v>0.11</v>
      </c>
      <c r="F114" s="90"/>
      <c r="G114" s="90"/>
      <c r="H114" s="90"/>
      <c r="I114" s="90"/>
      <c r="J114" s="90"/>
      <c r="K114" s="90"/>
      <c r="L114" s="90"/>
      <c r="M114" s="90"/>
      <c r="N114" s="90"/>
      <c r="O114" s="90"/>
    </row>
    <row r="115" spans="1:15" ht="12.75">
      <c r="A115" s="98"/>
      <c r="B115" s="105">
        <v>109</v>
      </c>
      <c r="C115" s="110" t="s">
        <v>254</v>
      </c>
      <c r="D115" s="150">
        <v>0</v>
      </c>
      <c r="E115" s="150">
        <v>0.175</v>
      </c>
      <c r="F115" s="90"/>
      <c r="G115" s="90"/>
      <c r="H115" s="90"/>
      <c r="I115" s="90"/>
      <c r="J115" s="90"/>
      <c r="K115" s="90"/>
      <c r="L115" s="90"/>
      <c r="M115" s="90"/>
      <c r="N115" s="90"/>
      <c r="O115" s="90"/>
    </row>
    <row r="116" spans="1:15" ht="12.75">
      <c r="A116" s="98"/>
      <c r="B116" s="105">
        <v>110</v>
      </c>
      <c r="C116" s="110" t="s">
        <v>255</v>
      </c>
      <c r="D116" s="150">
        <v>0</v>
      </c>
      <c r="E116" s="150">
        <v>0.215</v>
      </c>
      <c r="F116" s="90"/>
      <c r="G116" s="90"/>
      <c r="H116" s="90"/>
      <c r="I116" s="90"/>
      <c r="J116" s="90"/>
      <c r="K116" s="90"/>
      <c r="L116" s="90"/>
      <c r="M116" s="90"/>
      <c r="N116" s="90"/>
      <c r="O116" s="90"/>
    </row>
    <row r="117" spans="1:15" ht="12.75">
      <c r="A117" s="98"/>
      <c r="B117" s="105">
        <v>111</v>
      </c>
      <c r="C117" s="110" t="s">
        <v>256</v>
      </c>
      <c r="D117" s="150">
        <v>0</v>
      </c>
      <c r="E117" s="150">
        <v>0.299</v>
      </c>
      <c r="F117" s="90"/>
      <c r="G117" s="90"/>
      <c r="H117" s="90"/>
      <c r="I117" s="90"/>
      <c r="J117" s="90"/>
      <c r="K117" s="90"/>
      <c r="L117" s="90"/>
      <c r="M117" s="90"/>
      <c r="N117" s="90"/>
      <c r="O117" s="90"/>
    </row>
    <row r="118" spans="1:15" ht="12.75">
      <c r="A118" s="98"/>
      <c r="B118" s="105">
        <v>112</v>
      </c>
      <c r="C118" s="110" t="s">
        <v>257</v>
      </c>
      <c r="D118" s="150">
        <v>0</v>
      </c>
      <c r="E118" s="150">
        <v>0.359</v>
      </c>
      <c r="F118" s="90"/>
      <c r="G118" s="90"/>
      <c r="H118" s="90"/>
      <c r="I118" s="90"/>
      <c r="J118" s="90"/>
      <c r="K118" s="90"/>
      <c r="L118" s="90"/>
      <c r="M118" s="90"/>
      <c r="N118" s="90"/>
      <c r="O118" s="90"/>
    </row>
    <row r="119" spans="1:15" ht="12.75">
      <c r="A119" s="98"/>
      <c r="B119" s="105">
        <v>113</v>
      </c>
      <c r="C119" s="110" t="s">
        <v>258</v>
      </c>
      <c r="D119" s="150">
        <v>0</v>
      </c>
      <c r="E119" s="150">
        <v>0.41</v>
      </c>
      <c r="F119" s="90"/>
      <c r="G119" s="90"/>
      <c r="H119" s="90"/>
      <c r="I119" s="90"/>
      <c r="J119" s="90"/>
      <c r="K119" s="90"/>
      <c r="L119" s="90"/>
      <c r="M119" s="90"/>
      <c r="N119" s="90"/>
      <c r="O119" s="90"/>
    </row>
    <row r="120" spans="1:15" ht="12.75">
      <c r="A120" s="98"/>
      <c r="B120" s="105">
        <v>114</v>
      </c>
      <c r="C120" s="110" t="s">
        <v>259</v>
      </c>
      <c r="D120" s="150">
        <v>0</v>
      </c>
      <c r="E120" s="150">
        <v>0.53</v>
      </c>
      <c r="F120" s="90"/>
      <c r="G120" s="90"/>
      <c r="H120" s="90"/>
      <c r="I120" s="90"/>
      <c r="J120" s="90"/>
      <c r="K120" s="90"/>
      <c r="L120" s="90"/>
      <c r="M120" s="90"/>
      <c r="N120" s="90"/>
      <c r="O120" s="90"/>
    </row>
    <row r="121" spans="1:15" ht="12.75">
      <c r="A121" s="98"/>
      <c r="B121" s="105">
        <v>115</v>
      </c>
      <c r="C121" s="110" t="s">
        <v>260</v>
      </c>
      <c r="D121" s="150">
        <v>0</v>
      </c>
      <c r="E121" s="150">
        <v>0.2</v>
      </c>
      <c r="F121" s="90"/>
      <c r="G121" s="90"/>
      <c r="H121" s="90"/>
      <c r="I121" s="90"/>
      <c r="J121" s="90"/>
      <c r="K121" s="90"/>
      <c r="L121" s="90"/>
      <c r="M121" s="90"/>
      <c r="N121" s="90"/>
      <c r="O121" s="90"/>
    </row>
    <row r="122" spans="1:15" ht="12.75">
      <c r="A122" s="98"/>
      <c r="B122" s="105">
        <v>116</v>
      </c>
      <c r="C122" s="110" t="s">
        <v>261</v>
      </c>
      <c r="D122" s="150">
        <v>0</v>
      </c>
      <c r="E122" s="150">
        <v>0.17</v>
      </c>
      <c r="F122" s="90"/>
      <c r="G122" s="90"/>
      <c r="H122" s="90"/>
      <c r="I122" s="90"/>
      <c r="J122" s="90"/>
      <c r="K122" s="90"/>
      <c r="L122" s="90"/>
      <c r="M122" s="90"/>
      <c r="N122" s="90"/>
      <c r="O122" s="90"/>
    </row>
    <row r="123" spans="1:15" ht="12.75">
      <c r="A123" s="98"/>
      <c r="B123" s="105">
        <v>117</v>
      </c>
      <c r="C123" s="110" t="s">
        <v>262</v>
      </c>
      <c r="D123" s="150">
        <v>0</v>
      </c>
      <c r="E123" s="150">
        <v>0.202</v>
      </c>
      <c r="F123" s="90"/>
      <c r="G123" s="90"/>
      <c r="H123" s="90"/>
      <c r="I123" s="90"/>
      <c r="J123" s="90"/>
      <c r="K123" s="90"/>
      <c r="L123" s="90"/>
      <c r="M123" s="90"/>
      <c r="N123" s="90"/>
      <c r="O123" s="90"/>
    </row>
    <row r="124" spans="1:15" ht="12.75">
      <c r="A124" s="98"/>
      <c r="B124" s="105">
        <v>118</v>
      </c>
      <c r="C124" s="110" t="s">
        <v>263</v>
      </c>
      <c r="D124" s="150">
        <v>0</v>
      </c>
      <c r="E124" s="150">
        <v>0.275</v>
      </c>
      <c r="F124" s="90"/>
      <c r="G124" s="90"/>
      <c r="H124" s="90"/>
      <c r="I124" s="90"/>
      <c r="J124" s="90"/>
      <c r="K124" s="90"/>
      <c r="L124" s="90"/>
      <c r="M124" s="90"/>
      <c r="N124" s="90"/>
      <c r="O124" s="90"/>
    </row>
    <row r="125" spans="1:15" ht="12.75">
      <c r="A125" s="98"/>
      <c r="B125" s="105">
        <v>119</v>
      </c>
      <c r="C125" s="110" t="s">
        <v>264</v>
      </c>
      <c r="D125" s="150">
        <v>0</v>
      </c>
      <c r="E125" s="150">
        <v>0.33</v>
      </c>
      <c r="F125" s="90"/>
      <c r="G125" s="90"/>
      <c r="H125" s="90"/>
      <c r="I125" s="90"/>
      <c r="J125" s="90"/>
      <c r="K125" s="90"/>
      <c r="L125" s="90"/>
      <c r="M125" s="90"/>
      <c r="N125" s="90"/>
      <c r="O125" s="90"/>
    </row>
    <row r="126" spans="1:15" ht="12.75">
      <c r="A126" s="98"/>
      <c r="B126" s="105">
        <v>120</v>
      </c>
      <c r="C126" s="110" t="s">
        <v>265</v>
      </c>
      <c r="D126" s="150">
        <v>0</v>
      </c>
      <c r="E126" s="150">
        <v>0.41</v>
      </c>
      <c r="F126" s="90"/>
      <c r="G126" s="90"/>
      <c r="H126" s="90"/>
      <c r="I126" s="90"/>
      <c r="J126" s="90"/>
      <c r="K126" s="90"/>
      <c r="L126" s="90"/>
      <c r="M126" s="90"/>
      <c r="N126" s="90"/>
      <c r="O126" s="90"/>
    </row>
    <row r="127" spans="1:15" ht="12.75">
      <c r="A127" s="98"/>
      <c r="B127" s="105">
        <v>121</v>
      </c>
      <c r="C127" s="110" t="s">
        <v>266</v>
      </c>
      <c r="D127" s="150">
        <v>0</v>
      </c>
      <c r="E127" s="150">
        <v>0.53</v>
      </c>
      <c r="F127" s="90"/>
      <c r="G127" s="90"/>
      <c r="H127" s="90"/>
      <c r="I127" s="90"/>
      <c r="J127" s="90"/>
      <c r="K127" s="90"/>
      <c r="L127" s="90"/>
      <c r="M127" s="90"/>
      <c r="N127" s="90"/>
      <c r="O127" s="90"/>
    </row>
    <row r="128" spans="1:15" ht="12.75">
      <c r="A128" s="98"/>
      <c r="B128" s="105">
        <v>122</v>
      </c>
      <c r="C128" s="110" t="s">
        <v>267</v>
      </c>
      <c r="D128" s="150">
        <v>0</v>
      </c>
      <c r="E128" s="150">
        <v>0.142</v>
      </c>
      <c r="F128" s="90"/>
      <c r="G128" s="90"/>
      <c r="H128" s="90"/>
      <c r="I128" s="90"/>
      <c r="J128" s="90"/>
      <c r="K128" s="90"/>
      <c r="L128" s="90"/>
      <c r="M128" s="90"/>
      <c r="N128" s="90"/>
      <c r="O128" s="90"/>
    </row>
    <row r="129" spans="1:15" ht="12.75">
      <c r="A129" s="98"/>
      <c r="B129" s="105">
        <v>123</v>
      </c>
      <c r="C129" s="110" t="s">
        <v>268</v>
      </c>
      <c r="D129" s="150">
        <v>0</v>
      </c>
      <c r="E129" s="150">
        <v>0.232</v>
      </c>
      <c r="F129" s="90"/>
      <c r="G129" s="90"/>
      <c r="H129" s="90"/>
      <c r="I129" s="90"/>
      <c r="J129" s="90"/>
      <c r="K129" s="90"/>
      <c r="L129" s="90"/>
      <c r="M129" s="90"/>
      <c r="N129" s="90"/>
      <c r="O129" s="90"/>
    </row>
    <row r="130" spans="1:15" ht="12.75">
      <c r="A130" s="98"/>
      <c r="B130" s="105">
        <v>124</v>
      </c>
      <c r="C130" s="110" t="s">
        <v>269</v>
      </c>
      <c r="D130" s="150">
        <v>0</v>
      </c>
      <c r="E130" s="150">
        <v>0.28</v>
      </c>
      <c r="F130" s="90"/>
      <c r="G130" s="90"/>
      <c r="H130" s="90"/>
      <c r="I130" s="90"/>
      <c r="J130" s="90"/>
      <c r="K130" s="90"/>
      <c r="L130" s="90"/>
      <c r="M130" s="90"/>
      <c r="N130" s="90"/>
      <c r="O130" s="90"/>
    </row>
    <row r="131" spans="1:15" ht="12.75">
      <c r="A131" s="98"/>
      <c r="B131" s="105">
        <v>125</v>
      </c>
      <c r="C131" s="110" t="s">
        <v>270</v>
      </c>
      <c r="D131" s="150">
        <v>0</v>
      </c>
      <c r="E131" s="150">
        <v>0.202</v>
      </c>
      <c r="F131" s="90"/>
      <c r="G131" s="90"/>
      <c r="H131" s="90"/>
      <c r="I131" s="90"/>
      <c r="J131" s="90"/>
      <c r="K131" s="90"/>
      <c r="L131" s="90"/>
      <c r="M131" s="90"/>
      <c r="N131" s="90"/>
      <c r="O131" s="90"/>
    </row>
    <row r="132" spans="1:15" ht="12.75">
      <c r="A132" s="98"/>
      <c r="B132" s="105">
        <v>126</v>
      </c>
      <c r="C132" s="110" t="s">
        <v>271</v>
      </c>
      <c r="D132" s="150">
        <v>0</v>
      </c>
      <c r="E132" s="150">
        <v>0.234</v>
      </c>
      <c r="F132" s="90"/>
      <c r="G132" s="90"/>
      <c r="H132" s="90"/>
      <c r="I132" s="90"/>
      <c r="J132" s="90"/>
      <c r="K132" s="90"/>
      <c r="L132" s="90"/>
      <c r="M132" s="90"/>
      <c r="N132" s="90"/>
      <c r="O132" s="90"/>
    </row>
    <row r="133" spans="1:15" ht="12.75">
      <c r="A133" s="98"/>
      <c r="B133" s="105">
        <v>127</v>
      </c>
      <c r="C133" s="110" t="s">
        <v>272</v>
      </c>
      <c r="D133" s="150">
        <v>0</v>
      </c>
      <c r="E133" s="150">
        <v>0.307</v>
      </c>
      <c r="F133" s="90"/>
      <c r="G133" s="90"/>
      <c r="H133" s="90"/>
      <c r="I133" s="90"/>
      <c r="J133" s="90"/>
      <c r="K133" s="90"/>
      <c r="L133" s="90"/>
      <c r="M133" s="90"/>
      <c r="N133" s="90"/>
      <c r="O133" s="90"/>
    </row>
    <row r="134" spans="1:15" ht="12.75">
      <c r="A134" s="98"/>
      <c r="B134" s="105">
        <v>128</v>
      </c>
      <c r="C134" s="110" t="s">
        <v>273</v>
      </c>
      <c r="D134" s="150">
        <v>0</v>
      </c>
      <c r="E134" s="150">
        <v>0.362</v>
      </c>
      <c r="F134" s="90"/>
      <c r="G134" s="90"/>
      <c r="H134" s="90"/>
      <c r="I134" s="90"/>
      <c r="J134" s="90"/>
      <c r="K134" s="90"/>
      <c r="L134" s="90"/>
      <c r="M134" s="90"/>
      <c r="N134" s="90"/>
      <c r="O134" s="90"/>
    </row>
    <row r="135" spans="1:15" ht="12.75">
      <c r="A135" s="98"/>
      <c r="B135" s="105">
        <v>129</v>
      </c>
      <c r="C135" s="110" t="s">
        <v>274</v>
      </c>
      <c r="D135" s="150">
        <v>0</v>
      </c>
      <c r="E135" s="150">
        <v>0.044</v>
      </c>
      <c r="F135" s="90"/>
      <c r="G135" s="90"/>
      <c r="H135" s="90"/>
      <c r="I135" s="90"/>
      <c r="J135" s="90"/>
      <c r="K135" s="90"/>
      <c r="L135" s="90"/>
      <c r="M135" s="90"/>
      <c r="N135" s="90"/>
      <c r="O135" s="90"/>
    </row>
    <row r="136" spans="1:15" ht="12.75">
      <c r="A136" s="98"/>
      <c r="B136" s="105">
        <v>130</v>
      </c>
      <c r="C136" s="110" t="s">
        <v>275</v>
      </c>
      <c r="D136" s="150">
        <v>0</v>
      </c>
      <c r="E136" s="150">
        <v>0.148</v>
      </c>
      <c r="F136" s="90"/>
      <c r="G136" s="90"/>
      <c r="H136" s="90"/>
      <c r="I136" s="90"/>
      <c r="J136" s="90"/>
      <c r="K136" s="90"/>
      <c r="L136" s="90"/>
      <c r="M136" s="90"/>
      <c r="N136" s="90"/>
      <c r="O136" s="90"/>
    </row>
    <row r="137" spans="1:15" ht="12.75">
      <c r="A137" s="98"/>
      <c r="B137" s="105">
        <v>131</v>
      </c>
      <c r="C137" s="110" t="s">
        <v>276</v>
      </c>
      <c r="D137" s="150">
        <v>0</v>
      </c>
      <c r="E137" s="150">
        <v>0.118</v>
      </c>
      <c r="F137" s="90"/>
      <c r="G137" s="90"/>
      <c r="H137" s="90"/>
      <c r="I137" s="90"/>
      <c r="J137" s="90"/>
      <c r="K137" s="90"/>
      <c r="L137" s="90"/>
      <c r="M137" s="90"/>
      <c r="N137" s="90"/>
      <c r="O137" s="90"/>
    </row>
    <row r="138" spans="1:15" ht="12.75">
      <c r="A138" s="98"/>
      <c r="B138" s="105">
        <v>132</v>
      </c>
      <c r="C138" s="110" t="s">
        <v>277</v>
      </c>
      <c r="D138" s="150">
        <v>0</v>
      </c>
      <c r="E138" s="150">
        <v>0.151</v>
      </c>
      <c r="F138" s="90"/>
      <c r="G138" s="90"/>
      <c r="H138" s="90"/>
      <c r="I138" s="90"/>
      <c r="J138" s="90"/>
      <c r="K138" s="90"/>
      <c r="L138" s="90"/>
      <c r="M138" s="90"/>
      <c r="N138" s="90"/>
      <c r="O138" s="90"/>
    </row>
    <row r="139" spans="1:15" ht="12.75">
      <c r="A139" s="98"/>
      <c r="B139" s="105">
        <v>133</v>
      </c>
      <c r="C139" s="110" t="s">
        <v>278</v>
      </c>
      <c r="D139" s="150">
        <v>0</v>
      </c>
      <c r="E139" s="150">
        <v>0.228</v>
      </c>
      <c r="F139" s="90"/>
      <c r="G139" s="90"/>
      <c r="H139" s="90"/>
      <c r="I139" s="90"/>
      <c r="J139" s="90"/>
      <c r="K139" s="90"/>
      <c r="L139" s="90"/>
      <c r="M139" s="90"/>
      <c r="N139" s="90"/>
      <c r="O139" s="90"/>
    </row>
    <row r="140" spans="1:15" ht="12.75">
      <c r="A140" s="98"/>
      <c r="B140" s="105">
        <v>134</v>
      </c>
      <c r="C140" s="110" t="s">
        <v>279</v>
      </c>
      <c r="D140" s="150">
        <v>0</v>
      </c>
      <c r="E140" s="150">
        <v>0.288</v>
      </c>
      <c r="F140" s="90"/>
      <c r="G140" s="90"/>
      <c r="H140" s="90"/>
      <c r="I140" s="90"/>
      <c r="J140" s="90"/>
      <c r="K140" s="90"/>
      <c r="L140" s="90"/>
      <c r="M140" s="90"/>
      <c r="N140" s="90"/>
      <c r="O140" s="90"/>
    </row>
    <row r="141" spans="1:15" ht="12.75">
      <c r="A141" s="98"/>
      <c r="B141" s="105">
        <v>135</v>
      </c>
      <c r="C141" s="110" t="s">
        <v>280</v>
      </c>
      <c r="D141" s="150">
        <v>0</v>
      </c>
      <c r="E141" s="150">
        <v>0.126</v>
      </c>
      <c r="F141" s="90"/>
      <c r="G141" s="90"/>
      <c r="H141" s="90"/>
      <c r="I141" s="90"/>
      <c r="J141" s="90"/>
      <c r="K141" s="90"/>
      <c r="L141" s="90"/>
      <c r="M141" s="90"/>
      <c r="N141" s="90"/>
      <c r="O141" s="90"/>
    </row>
    <row r="142" spans="1:15" ht="12.75">
      <c r="A142" s="98"/>
      <c r="B142" s="105">
        <v>136</v>
      </c>
      <c r="C142" s="110" t="s">
        <v>281</v>
      </c>
      <c r="D142" s="150">
        <v>0</v>
      </c>
      <c r="E142" s="150">
        <v>0.168</v>
      </c>
      <c r="F142" s="90"/>
      <c r="G142" s="90"/>
      <c r="H142" s="90"/>
      <c r="I142" s="90"/>
      <c r="J142" s="90"/>
      <c r="K142" s="90"/>
      <c r="L142" s="90"/>
      <c r="M142" s="90"/>
      <c r="N142" s="90"/>
      <c r="O142" s="90"/>
    </row>
    <row r="143" spans="1:15" ht="12.75">
      <c r="A143" s="98"/>
      <c r="B143" s="105">
        <v>137</v>
      </c>
      <c r="C143" s="110" t="s">
        <v>282</v>
      </c>
      <c r="D143" s="150">
        <v>0</v>
      </c>
      <c r="E143" s="150">
        <v>0.253</v>
      </c>
      <c r="F143" s="90"/>
      <c r="G143" s="90"/>
      <c r="H143" s="90"/>
      <c r="I143" s="90"/>
      <c r="J143" s="90"/>
      <c r="K143" s="90"/>
      <c r="L143" s="90"/>
      <c r="M143" s="90"/>
      <c r="N143" s="90"/>
      <c r="O143" s="90"/>
    </row>
    <row r="144" spans="1:15" ht="12.75">
      <c r="A144" s="98"/>
      <c r="B144" s="105">
        <v>138</v>
      </c>
      <c r="C144" s="110" t="s">
        <v>283</v>
      </c>
      <c r="D144" s="150">
        <v>0</v>
      </c>
      <c r="E144" s="150">
        <v>0.319</v>
      </c>
      <c r="F144" s="90"/>
      <c r="G144" s="90"/>
      <c r="H144" s="90"/>
      <c r="I144" s="90"/>
      <c r="J144" s="90"/>
      <c r="K144" s="90"/>
      <c r="L144" s="90"/>
      <c r="M144" s="90"/>
      <c r="N144" s="90"/>
      <c r="O144" s="90"/>
    </row>
    <row r="145" spans="1:15" ht="12.75">
      <c r="A145" s="98"/>
      <c r="B145" s="105">
        <v>139</v>
      </c>
      <c r="C145" s="110" t="s">
        <v>284</v>
      </c>
      <c r="D145" s="150">
        <v>0</v>
      </c>
      <c r="E145" s="150">
        <v>0.394</v>
      </c>
      <c r="F145" s="90"/>
      <c r="G145" s="90"/>
      <c r="H145" s="90"/>
      <c r="I145" s="90"/>
      <c r="J145" s="90"/>
      <c r="K145" s="90"/>
      <c r="L145" s="90"/>
      <c r="M145" s="90"/>
      <c r="N145" s="90"/>
      <c r="O145" s="90"/>
    </row>
    <row r="146" spans="1:15" ht="12.75">
      <c r="A146" s="98"/>
      <c r="B146" s="105">
        <v>140</v>
      </c>
      <c r="C146" s="110" t="s">
        <v>285</v>
      </c>
      <c r="D146" s="150">
        <v>0</v>
      </c>
      <c r="E146" s="150">
        <v>0.521</v>
      </c>
      <c r="F146" s="90"/>
      <c r="G146" s="90"/>
      <c r="H146" s="90"/>
      <c r="I146" s="90"/>
      <c r="J146" s="90"/>
      <c r="K146" s="90"/>
      <c r="L146" s="90"/>
      <c r="M146" s="90"/>
      <c r="N146" s="90"/>
      <c r="O146" s="90"/>
    </row>
    <row r="147" spans="1:15" ht="12.75">
      <c r="A147" s="98"/>
      <c r="B147" s="105">
        <v>141</v>
      </c>
      <c r="C147" s="110" t="s">
        <v>286</v>
      </c>
      <c r="D147" s="150">
        <v>0</v>
      </c>
      <c r="E147" s="150">
        <v>0.09</v>
      </c>
      <c r="F147" s="90"/>
      <c r="G147" s="90"/>
      <c r="H147" s="90"/>
      <c r="I147" s="90"/>
      <c r="J147" s="90"/>
      <c r="K147" s="90"/>
      <c r="L147" s="90"/>
      <c r="M147" s="90"/>
      <c r="N147" s="90"/>
      <c r="O147" s="90"/>
    </row>
    <row r="148" spans="1:15" ht="12.75">
      <c r="A148" s="98"/>
      <c r="B148" s="105">
        <v>142</v>
      </c>
      <c r="C148" s="110" t="s">
        <v>287</v>
      </c>
      <c r="D148" s="150">
        <v>0</v>
      </c>
      <c r="E148" s="150">
        <v>0.06</v>
      </c>
      <c r="F148" s="90"/>
      <c r="G148" s="90"/>
      <c r="H148" s="90"/>
      <c r="I148" s="90"/>
      <c r="J148" s="90"/>
      <c r="K148" s="90"/>
      <c r="L148" s="90"/>
      <c r="M148" s="90"/>
      <c r="N148" s="90"/>
      <c r="O148" s="90"/>
    </row>
    <row r="149" spans="1:15" ht="12.75">
      <c r="A149" s="98"/>
      <c r="B149" s="105">
        <v>143</v>
      </c>
      <c r="C149" s="110" t="s">
        <v>288</v>
      </c>
      <c r="D149" s="150">
        <v>0</v>
      </c>
      <c r="E149" s="150">
        <v>0.092</v>
      </c>
      <c r="F149" s="90"/>
      <c r="G149" s="90"/>
      <c r="H149" s="90"/>
      <c r="I149" s="90"/>
      <c r="J149" s="90"/>
      <c r="K149" s="90"/>
      <c r="L149" s="90"/>
      <c r="M149" s="90"/>
      <c r="N149" s="90"/>
      <c r="O149" s="90"/>
    </row>
    <row r="150" spans="1:15" ht="12.75">
      <c r="A150" s="98"/>
      <c r="B150" s="105">
        <v>144</v>
      </c>
      <c r="C150" s="110" t="s">
        <v>289</v>
      </c>
      <c r="D150" s="150">
        <v>0</v>
      </c>
      <c r="E150" s="150">
        <v>0.165</v>
      </c>
      <c r="F150" s="90"/>
      <c r="G150" s="90"/>
      <c r="H150" s="90"/>
      <c r="I150" s="90"/>
      <c r="J150" s="90"/>
      <c r="K150" s="90"/>
      <c r="L150" s="90"/>
      <c r="M150" s="90"/>
      <c r="N150" s="90"/>
      <c r="O150" s="90"/>
    </row>
    <row r="151" spans="1:15" ht="12.75">
      <c r="A151" s="98"/>
      <c r="B151" s="105">
        <v>145</v>
      </c>
      <c r="C151" s="110" t="s">
        <v>290</v>
      </c>
      <c r="D151" s="150">
        <v>0</v>
      </c>
      <c r="E151" s="150">
        <v>0.22</v>
      </c>
      <c r="F151" s="90"/>
      <c r="G151" s="90"/>
      <c r="H151" s="90"/>
      <c r="I151" s="90"/>
      <c r="J151" s="90"/>
      <c r="K151" s="90"/>
      <c r="L151" s="90"/>
      <c r="M151" s="90"/>
      <c r="N151" s="90"/>
      <c r="O151" s="90"/>
    </row>
    <row r="152" spans="1:15" ht="12.75">
      <c r="A152" s="98"/>
      <c r="B152" s="105">
        <v>146</v>
      </c>
      <c r="C152" s="110" t="s">
        <v>291</v>
      </c>
      <c r="D152" s="150">
        <v>0</v>
      </c>
      <c r="E152" s="150">
        <v>0.3</v>
      </c>
      <c r="F152" s="90"/>
      <c r="G152" s="90"/>
      <c r="H152" s="90"/>
      <c r="I152" s="90"/>
      <c r="J152" s="90"/>
      <c r="K152" s="90"/>
      <c r="L152" s="90"/>
      <c r="M152" s="90"/>
      <c r="N152" s="90"/>
      <c r="O152" s="90"/>
    </row>
    <row r="153" spans="1:15" ht="12.75">
      <c r="A153" s="98"/>
      <c r="B153" s="105">
        <v>147</v>
      </c>
      <c r="C153" s="110" t="s">
        <v>292</v>
      </c>
      <c r="D153" s="150">
        <v>0</v>
      </c>
      <c r="E153" s="150">
        <v>0.42</v>
      </c>
      <c r="F153" s="90"/>
      <c r="G153" s="90"/>
      <c r="H153" s="90"/>
      <c r="I153" s="90"/>
      <c r="J153" s="90"/>
      <c r="K153" s="90"/>
      <c r="L153" s="90"/>
      <c r="M153" s="90"/>
      <c r="N153" s="90"/>
      <c r="O153" s="90"/>
    </row>
    <row r="154" spans="1:15" ht="12.75">
      <c r="A154" s="98"/>
      <c r="B154" s="105">
        <v>148</v>
      </c>
      <c r="C154" s="110" t="s">
        <v>293</v>
      </c>
      <c r="D154" s="150">
        <v>0</v>
      </c>
      <c r="E154" s="150">
        <v>0.065</v>
      </c>
      <c r="F154" s="90"/>
      <c r="G154" s="90"/>
      <c r="H154" s="90"/>
      <c r="I154" s="90"/>
      <c r="J154" s="90"/>
      <c r="K154" s="90"/>
      <c r="L154" s="90"/>
      <c r="M154" s="90"/>
      <c r="N154" s="90"/>
      <c r="O154" s="90"/>
    </row>
    <row r="155" spans="1:15" ht="12.75">
      <c r="A155" s="98"/>
      <c r="B155" s="105">
        <v>149</v>
      </c>
      <c r="C155" s="110" t="s">
        <v>294</v>
      </c>
      <c r="D155" s="150">
        <v>0</v>
      </c>
      <c r="E155" s="150">
        <v>0.105</v>
      </c>
      <c r="F155" s="90"/>
      <c r="G155" s="90"/>
      <c r="H155" s="90"/>
      <c r="I155" s="90"/>
      <c r="J155" s="90"/>
      <c r="K155" s="90"/>
      <c r="L155" s="90"/>
      <c r="M155" s="90"/>
      <c r="N155" s="90"/>
      <c r="O155" s="90"/>
    </row>
    <row r="156" spans="1:15" ht="12.75">
      <c r="A156" s="98"/>
      <c r="B156" s="105">
        <v>150</v>
      </c>
      <c r="C156" s="110" t="s">
        <v>295</v>
      </c>
      <c r="D156" s="150">
        <v>0</v>
      </c>
      <c r="E156" s="150">
        <v>0.189</v>
      </c>
      <c r="F156" s="90"/>
      <c r="G156" s="90"/>
      <c r="H156" s="90"/>
      <c r="I156" s="90"/>
      <c r="J156" s="90"/>
      <c r="K156" s="90"/>
      <c r="L156" s="90"/>
      <c r="M156" s="90"/>
      <c r="N156" s="90"/>
      <c r="O156" s="90"/>
    </row>
    <row r="157" spans="1:15" ht="12.75">
      <c r="A157" s="31"/>
      <c r="B157" s="105">
        <v>151</v>
      </c>
      <c r="C157" s="110" t="s">
        <v>296</v>
      </c>
      <c r="D157" s="150">
        <v>0</v>
      </c>
      <c r="E157" s="150">
        <v>0.249</v>
      </c>
      <c r="F157" s="90"/>
      <c r="G157" s="90"/>
      <c r="H157" s="90"/>
      <c r="I157" s="90"/>
      <c r="J157" s="90"/>
      <c r="K157" s="90"/>
      <c r="L157" s="90"/>
      <c r="M157" s="90"/>
      <c r="N157" s="90"/>
      <c r="O157" s="90"/>
    </row>
    <row r="158" spans="1:15" ht="12.75">
      <c r="A158" s="31"/>
      <c r="B158" s="105">
        <v>152</v>
      </c>
      <c r="C158" s="110" t="s">
        <v>297</v>
      </c>
      <c r="D158" s="150">
        <v>0</v>
      </c>
      <c r="E158" s="150">
        <v>0.3</v>
      </c>
      <c r="F158" s="90"/>
      <c r="G158" s="90"/>
      <c r="H158" s="90"/>
      <c r="I158" s="90"/>
      <c r="J158" s="90"/>
      <c r="K158" s="90"/>
      <c r="L158" s="90"/>
      <c r="M158" s="90"/>
      <c r="N158" s="90"/>
      <c r="O158" s="90"/>
    </row>
    <row r="159" spans="1:15" ht="12.75">
      <c r="A159" s="31"/>
      <c r="B159" s="105">
        <v>153</v>
      </c>
      <c r="C159" s="110" t="s">
        <v>298</v>
      </c>
      <c r="D159" s="150">
        <v>0</v>
      </c>
      <c r="E159" s="150">
        <v>0.42</v>
      </c>
      <c r="F159" s="90"/>
      <c r="G159" s="90"/>
      <c r="H159" s="90"/>
      <c r="I159" s="90"/>
      <c r="J159" s="90"/>
      <c r="K159" s="90"/>
      <c r="L159" s="90"/>
      <c r="M159" s="90"/>
      <c r="N159" s="90"/>
      <c r="O159" s="90"/>
    </row>
    <row r="160" spans="1:15" ht="12.75">
      <c r="A160" s="31"/>
      <c r="B160" s="105">
        <v>154</v>
      </c>
      <c r="C160" s="110" t="s">
        <v>357</v>
      </c>
      <c r="D160" s="150">
        <v>0.0017</v>
      </c>
      <c r="E160" s="150">
        <v>0.007</v>
      </c>
      <c r="F160" s="90"/>
      <c r="G160" s="90"/>
      <c r="H160" s="90"/>
      <c r="I160" s="90"/>
      <c r="J160" s="90"/>
      <c r="K160" s="90"/>
      <c r="L160" s="90"/>
      <c r="M160" s="90"/>
      <c r="N160" s="90"/>
      <c r="O160" s="90"/>
    </row>
    <row r="161" spans="1:15" ht="12.75">
      <c r="A161" s="31"/>
      <c r="B161" s="105">
        <v>155</v>
      </c>
      <c r="C161" s="110" t="s">
        <v>358</v>
      </c>
      <c r="D161" s="150">
        <v>0.0005</v>
      </c>
      <c r="E161" s="150">
        <v>0.035</v>
      </c>
      <c r="F161" s="90"/>
      <c r="G161" s="90"/>
      <c r="H161" s="90"/>
      <c r="I161" s="90"/>
      <c r="J161" s="90"/>
      <c r="K161" s="90"/>
      <c r="L161" s="90"/>
      <c r="M161" s="90"/>
      <c r="N161" s="90"/>
      <c r="O161" s="90"/>
    </row>
    <row r="162" spans="1:15" ht="12.75">
      <c r="A162" s="31"/>
      <c r="B162" s="105">
        <v>156</v>
      </c>
      <c r="C162" s="110" t="s">
        <v>359</v>
      </c>
      <c r="D162" s="150">
        <v>0.012</v>
      </c>
      <c r="E162" s="150">
        <v>0.09</v>
      </c>
      <c r="F162" s="90"/>
      <c r="G162" s="90"/>
      <c r="H162" s="90"/>
      <c r="I162" s="90"/>
      <c r="J162" s="90"/>
      <c r="K162" s="90"/>
      <c r="L162" s="90"/>
      <c r="M162" s="90"/>
      <c r="N162" s="90"/>
      <c r="O162" s="90"/>
    </row>
    <row r="163" spans="1:15" ht="12.75">
      <c r="A163" s="31"/>
      <c r="B163" s="105">
        <v>157</v>
      </c>
      <c r="C163" s="110" t="s">
        <v>360</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302</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53" activePane="bottomLeft" state="frozen"/>
      <selection pane="topLeft" activeCell="A1" sqref="A1"/>
      <selection pane="bottomLeft" activeCell="B69" sqref="B69"/>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3" t="s">
        <v>69</v>
      </c>
      <c r="D2" s="113"/>
      <c r="E2" s="113"/>
      <c r="F2" s="113"/>
      <c r="G2" s="114"/>
      <c r="H2" s="136"/>
      <c r="J2" s="24"/>
      <c r="K2" s="24"/>
      <c r="L2" s="24"/>
      <c r="M2" s="24"/>
      <c r="N2" s="24"/>
      <c r="O2" s="24"/>
    </row>
    <row r="3" spans="1:15" ht="15" customHeight="1">
      <c r="A3" s="31"/>
      <c r="B3" s="115"/>
      <c r="C3" s="274"/>
      <c r="D3" s="39"/>
      <c r="E3" s="39"/>
      <c r="F3" s="39"/>
      <c r="G3" s="116"/>
      <c r="H3" s="136"/>
      <c r="J3" s="24"/>
      <c r="K3" s="24"/>
      <c r="L3" s="24"/>
      <c r="M3" s="24"/>
      <c r="N3" s="24"/>
      <c r="O3" s="24"/>
    </row>
    <row r="4" spans="2:15" ht="13.5" thickBot="1">
      <c r="B4" s="117"/>
      <c r="C4" s="275"/>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52</v>
      </c>
      <c r="C7" s="67" t="str">
        <f>'Power Supply Config'!H4</f>
        <v>Portland High School</v>
      </c>
      <c r="D7" s="279" t="s">
        <v>53</v>
      </c>
      <c r="E7" s="279"/>
      <c r="F7" s="194">
        <f>'Power Supply Config'!H6</f>
        <v>0</v>
      </c>
      <c r="G7" s="19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54</v>
      </c>
      <c r="C9" s="67" t="str">
        <f>'Power Supply Config'!H8</f>
        <v>Kevin Inman</v>
      </c>
      <c r="D9" s="279" t="s">
        <v>68</v>
      </c>
      <c r="E9" s="279"/>
      <c r="F9" s="278">
        <f>'Power Supply Config'!H10</f>
        <v>42549</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67</v>
      </c>
      <c r="C13" s="51" t="str">
        <f>'Power Supply Config'!B64</f>
        <v>PGM-I/O #1</v>
      </c>
      <c r="D13" s="50" t="s">
        <v>62</v>
      </c>
      <c r="E13" s="267" t="str">
        <f>'Power Supply Config'!$C$15</f>
        <v>5895XL</v>
      </c>
      <c r="F13" s="267"/>
      <c r="G13" s="268"/>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63</v>
      </c>
      <c r="C15" s="41" t="str">
        <f>'Power Supply Config'!C64:D64</f>
        <v>Notification Appl Circuit</v>
      </c>
      <c r="D15" s="44" t="s">
        <v>132</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69" t="s">
        <v>64</v>
      </c>
      <c r="C17" s="271" t="s">
        <v>65</v>
      </c>
      <c r="D17" s="276" t="s">
        <v>71</v>
      </c>
      <c r="E17" s="276"/>
      <c r="F17" s="276" t="s">
        <v>70</v>
      </c>
      <c r="G17" s="277"/>
      <c r="H17" s="136"/>
      <c r="J17" s="24"/>
      <c r="K17" s="24"/>
      <c r="L17" s="24"/>
      <c r="M17" s="24"/>
      <c r="N17" s="24"/>
      <c r="O17" s="24"/>
    </row>
    <row r="18" spans="1:15" ht="12.75" customHeight="1">
      <c r="A18" s="31"/>
      <c r="B18" s="270"/>
      <c r="C18" s="272"/>
      <c r="D18" s="82" t="s">
        <v>3</v>
      </c>
      <c r="E18" s="82" t="s">
        <v>4</v>
      </c>
      <c r="F18" s="83" t="s">
        <v>3</v>
      </c>
      <c r="G18" s="84" t="s">
        <v>4</v>
      </c>
      <c r="H18" s="136"/>
      <c r="J18" s="24"/>
      <c r="K18" s="24"/>
      <c r="L18" s="24"/>
      <c r="M18" s="24"/>
      <c r="N18" s="24"/>
      <c r="O18" s="24"/>
    </row>
    <row r="19" spans="1:15" ht="15.75" customHeight="1">
      <c r="A19" s="31"/>
      <c r="B19" s="17">
        <v>2</v>
      </c>
      <c r="C19" s="121" t="str">
        <f>VLOOKUP(H19,Smokes!$B$7:$E$168,2)</f>
        <v>System Sensor S/SC Strobe (15cd)</v>
      </c>
      <c r="D19" s="85">
        <f>VLOOKUP(H19,Smokes!$B$7:$E$168,3)</f>
        <v>0</v>
      </c>
      <c r="E19" s="85">
        <f>VLOOKUP(H19,Smokes!$B$7:$E$168,4)</f>
        <v>0.066</v>
      </c>
      <c r="F19" s="65">
        <f>B19*D19</f>
        <v>0</v>
      </c>
      <c r="G19" s="65">
        <f>B19*E19</f>
        <v>0.132</v>
      </c>
      <c r="H19" s="138">
        <v>63</v>
      </c>
      <c r="J19" s="24"/>
      <c r="K19" s="24"/>
      <c r="L19" s="24"/>
      <c r="M19" s="24"/>
      <c r="N19" s="24"/>
      <c r="O19" s="24"/>
    </row>
    <row r="20" spans="1:15" ht="15.75" customHeight="1">
      <c r="A20" s="31"/>
      <c r="B20" s="18">
        <v>4</v>
      </c>
      <c r="C20" s="121" t="str">
        <f>VLOOKUP(H20,Smokes!$B$7:$E$168,2)</f>
        <v>System Sensor P2/PC2 Horn/Strobe (15cd)</v>
      </c>
      <c r="D20" s="85">
        <f>VLOOKUP(H20,Smokes!$B$7:$E$168,3)</f>
        <v>0</v>
      </c>
      <c r="E20" s="85">
        <f>VLOOKUP(H20,Smokes!$B$7:$E$168,4)</f>
        <v>0.091</v>
      </c>
      <c r="F20" s="65">
        <f>B20*D20</f>
        <v>0</v>
      </c>
      <c r="G20" s="65">
        <f>B20*E20</f>
        <v>0.364</v>
      </c>
      <c r="H20" s="138">
        <v>52</v>
      </c>
      <c r="J20" s="24"/>
      <c r="K20" s="24"/>
      <c r="L20" s="24"/>
      <c r="M20" s="24"/>
      <c r="N20" s="24"/>
      <c r="O20" s="24"/>
    </row>
    <row r="21" spans="1:15" ht="15.75" customHeight="1">
      <c r="A21" s="31"/>
      <c r="B21" s="18">
        <v>2</v>
      </c>
      <c r="C21" s="121" t="str">
        <f>VLOOKUP(H21,Smokes!$B$7:$E$168,2)</f>
        <v>System Sensor P2/PC2 Horn/Strobe (30cd)</v>
      </c>
      <c r="D21" s="85">
        <f>VLOOKUP(H21,Smokes!$B$7:$E$168,3)</f>
        <v>0</v>
      </c>
      <c r="E21" s="85">
        <f>VLOOKUP(H21,Smokes!$B$7:$E$168,4)</f>
        <v>0.116</v>
      </c>
      <c r="F21" s="65">
        <f>B21*D21</f>
        <v>0</v>
      </c>
      <c r="G21" s="65">
        <f>B21*E21</f>
        <v>0.232</v>
      </c>
      <c r="H21" s="138">
        <v>54</v>
      </c>
      <c r="J21" s="24"/>
      <c r="K21" s="24"/>
      <c r="L21" s="24"/>
      <c r="M21" s="24"/>
      <c r="N21" s="24"/>
      <c r="O21" s="24"/>
    </row>
    <row r="22" spans="1:15" ht="15.75" customHeight="1">
      <c r="A22" s="31"/>
      <c r="B22" s="18">
        <v>1</v>
      </c>
      <c r="C22" s="121" t="str">
        <f>VLOOKUP(H22,Smokes!$B$7:$E$168,2)</f>
        <v>System Sensor P2/PC2 Horn/Strobe (75cd)</v>
      </c>
      <c r="D22" s="85">
        <f>VLOOKUP(H22,Smokes!$B$7:$E$168,3)</f>
        <v>0</v>
      </c>
      <c r="E22" s="85">
        <f>VLOOKUP(H22,Smokes!$B$7:$E$168,4)</f>
        <v>0.176</v>
      </c>
      <c r="F22" s="65">
        <f>B22*D22</f>
        <v>0</v>
      </c>
      <c r="G22" s="65">
        <f>B22*E22</f>
        <v>0.176</v>
      </c>
      <c r="H22" s="138">
        <v>55</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66</v>
      </c>
      <c r="F25" s="87">
        <f>SUM(F19:F24)</f>
        <v>0</v>
      </c>
      <c r="G25" s="87">
        <f>SUM(G19:G24)</f>
        <v>0.9039999999999999</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67</v>
      </c>
      <c r="C29" s="51" t="str">
        <f>'Power Supply Config'!B65</f>
        <v>PGM-I/O #2</v>
      </c>
      <c r="D29" s="50" t="s">
        <v>62</v>
      </c>
      <c r="E29" s="267" t="str">
        <f>'Power Supply Config'!$C$15</f>
        <v>5895XL</v>
      </c>
      <c r="F29" s="267"/>
      <c r="G29" s="268"/>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63</v>
      </c>
      <c r="C31" s="41" t="str">
        <f>'Power Supply Config'!C65:D65</f>
        <v>Notification Appl Circuit</v>
      </c>
      <c r="D31" s="44" t="s">
        <v>132</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69" t="s">
        <v>64</v>
      </c>
      <c r="C33" s="271" t="s">
        <v>65</v>
      </c>
      <c r="D33" s="276" t="s">
        <v>71</v>
      </c>
      <c r="E33" s="276"/>
      <c r="F33" s="276" t="s">
        <v>70</v>
      </c>
      <c r="G33" s="277"/>
      <c r="H33" s="138"/>
      <c r="J33" s="24"/>
      <c r="K33" s="24"/>
      <c r="L33" s="24"/>
      <c r="M33" s="24"/>
      <c r="N33" s="24"/>
      <c r="O33" s="24"/>
    </row>
    <row r="34" spans="1:15" ht="12.75" customHeight="1">
      <c r="A34" s="31"/>
      <c r="B34" s="270"/>
      <c r="C34" s="272"/>
      <c r="D34" s="82" t="s">
        <v>3</v>
      </c>
      <c r="E34" s="82" t="s">
        <v>4</v>
      </c>
      <c r="F34" s="83" t="s">
        <v>3</v>
      </c>
      <c r="G34" s="84" t="s">
        <v>4</v>
      </c>
      <c r="H34" s="138"/>
      <c r="J34" s="24"/>
      <c r="K34" s="24"/>
      <c r="L34" s="24"/>
      <c r="M34" s="24"/>
      <c r="N34" s="24"/>
      <c r="O34" s="24"/>
    </row>
    <row r="35" spans="1:15" ht="15.75" customHeight="1">
      <c r="A35" s="31"/>
      <c r="B35" s="17">
        <v>2</v>
      </c>
      <c r="C35" s="121" t="str">
        <f>VLOOKUP(H35,Smokes!$B$7:$E$168,2)</f>
        <v>System Sensor S/SC Strobe (15cd)</v>
      </c>
      <c r="D35" s="85">
        <f>VLOOKUP(H35,Smokes!$B$7:$E$168,3)</f>
        <v>0</v>
      </c>
      <c r="E35" s="85">
        <f>VLOOKUP(H35,Smokes!$B$7:$E$168,4)</f>
        <v>0.066</v>
      </c>
      <c r="F35" s="65">
        <f>B35*D35</f>
        <v>0</v>
      </c>
      <c r="G35" s="65">
        <f>B35*E35</f>
        <v>0.132</v>
      </c>
      <c r="H35" s="138">
        <v>63</v>
      </c>
      <c r="J35" s="24"/>
      <c r="K35" s="24"/>
      <c r="L35" s="24"/>
      <c r="M35" s="24"/>
      <c r="N35" s="24"/>
      <c r="O35" s="24"/>
    </row>
    <row r="36" spans="1:15" ht="15.75" customHeight="1">
      <c r="A36" s="31"/>
      <c r="B36" s="18">
        <v>5</v>
      </c>
      <c r="C36" s="121" t="str">
        <f>VLOOKUP(H36,Smokes!$B$7:$E$168,2)</f>
        <v>System Sensor P2/PC2 Horn/Strobe (15cd)</v>
      </c>
      <c r="D36" s="85">
        <f>VLOOKUP(H36,Smokes!$B$7:$E$168,3)</f>
        <v>0</v>
      </c>
      <c r="E36" s="85">
        <f>VLOOKUP(H36,Smokes!$B$7:$E$168,4)</f>
        <v>0.091</v>
      </c>
      <c r="F36" s="65">
        <f>B36*D36</f>
        <v>0</v>
      </c>
      <c r="G36" s="65">
        <f>B36*E36</f>
        <v>0.45499999999999996</v>
      </c>
      <c r="H36" s="138">
        <v>52</v>
      </c>
      <c r="J36" s="24"/>
      <c r="K36" s="24"/>
      <c r="L36" s="24"/>
      <c r="M36" s="24"/>
      <c r="N36" s="24"/>
      <c r="O36" s="24"/>
    </row>
    <row r="37" spans="1:15" ht="15.75" customHeight="1">
      <c r="A37" s="31"/>
      <c r="B37" s="18">
        <v>2</v>
      </c>
      <c r="C37" s="121" t="str">
        <f>VLOOKUP(H37,Smokes!$B$7:$E$168,2)</f>
        <v>System Sensor P2/PC2 Horn/Strobe (110cd)</v>
      </c>
      <c r="D37" s="85">
        <f>VLOOKUP(H37,Smokes!$B$7:$E$168,3)</f>
        <v>0</v>
      </c>
      <c r="E37" s="85">
        <f>VLOOKUP(H37,Smokes!$B$7:$E$168,4)</f>
        <v>0.221</v>
      </c>
      <c r="F37" s="65">
        <f>B37*D37</f>
        <v>0</v>
      </c>
      <c r="G37" s="65">
        <f>B37*E37</f>
        <v>0.442</v>
      </c>
      <c r="H37" s="138">
        <v>57</v>
      </c>
      <c r="J37" s="24"/>
      <c r="K37" s="24"/>
      <c r="L37" s="24"/>
      <c r="M37" s="24"/>
      <c r="N37" s="24"/>
      <c r="O37" s="24"/>
    </row>
    <row r="38" spans="1:15" ht="15.75" customHeight="1">
      <c r="A38" s="31"/>
      <c r="B38" s="18"/>
      <c r="C38" s="121" t="str">
        <f>VLOOKUP(H38,Smokes!$B$7:$E$168,2)</f>
        <v>Unused</v>
      </c>
      <c r="D38" s="85">
        <f>VLOOKUP(H38,Smokes!$B$7:$E$168,3)</f>
        <v>0</v>
      </c>
      <c r="E38" s="85">
        <f>VLOOKUP(H38,Smokes!$B$7:$E$168,4)</f>
        <v>0</v>
      </c>
      <c r="F38" s="65">
        <f>B38*D38</f>
        <v>0</v>
      </c>
      <c r="G38" s="65">
        <f>B38*E38</f>
        <v>0</v>
      </c>
      <c r="H38" s="138">
        <v>1</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66</v>
      </c>
      <c r="F40" s="87">
        <f>SUM(F35:F39)</f>
        <v>0</v>
      </c>
      <c r="G40" s="87">
        <f>SUM(G35:G39)</f>
        <v>1.029</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67</v>
      </c>
      <c r="C44" s="51" t="str">
        <f>'Power Supply Config'!B66</f>
        <v>PGM-I/O #3</v>
      </c>
      <c r="D44" s="50" t="s">
        <v>62</v>
      </c>
      <c r="E44" s="267" t="str">
        <f>'Power Supply Config'!$C$15</f>
        <v>5895XL</v>
      </c>
      <c r="F44" s="267"/>
      <c r="G44" s="268"/>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63</v>
      </c>
      <c r="C46" s="41" t="str">
        <f>'Power Supply Config'!C66:D66</f>
        <v>Notification Appl Circuit</v>
      </c>
      <c r="D46" s="44" t="s">
        <v>132</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69" t="s">
        <v>64</v>
      </c>
      <c r="C48" s="271" t="s">
        <v>65</v>
      </c>
      <c r="D48" s="276" t="s">
        <v>71</v>
      </c>
      <c r="E48" s="276"/>
      <c r="F48" s="276" t="s">
        <v>70</v>
      </c>
      <c r="G48" s="277"/>
      <c r="H48" s="138"/>
      <c r="J48" s="24"/>
      <c r="K48" s="24"/>
      <c r="L48" s="24"/>
      <c r="M48" s="24"/>
      <c r="N48" s="24"/>
      <c r="O48" s="24"/>
    </row>
    <row r="49" spans="1:15" ht="12.75" customHeight="1">
      <c r="A49" s="31"/>
      <c r="B49" s="270"/>
      <c r="C49" s="272"/>
      <c r="D49" s="82" t="s">
        <v>3</v>
      </c>
      <c r="E49" s="82" t="s">
        <v>4</v>
      </c>
      <c r="F49" s="83" t="s">
        <v>3</v>
      </c>
      <c r="G49" s="84" t="s">
        <v>4</v>
      </c>
      <c r="H49" s="138"/>
      <c r="J49" s="24"/>
      <c r="K49" s="24"/>
      <c r="L49" s="24"/>
      <c r="M49" s="24"/>
      <c r="N49" s="24"/>
      <c r="O49" s="24"/>
    </row>
    <row r="50" spans="1:15" ht="15.75" customHeight="1">
      <c r="A50" s="31"/>
      <c r="B50" s="17">
        <v>2</v>
      </c>
      <c r="C50" s="121" t="str">
        <f>VLOOKUP(H50,Smokes!$B$7:$E$168,2)</f>
        <v>System Sensor P2/PC2 Horn/Strobe (15cd)</v>
      </c>
      <c r="D50" s="85">
        <f>VLOOKUP(H50,Smokes!$B$7:$E$168,3)</f>
        <v>0</v>
      </c>
      <c r="E50" s="85">
        <f>VLOOKUP(H50,Smokes!$B$7:$E$168,4)</f>
        <v>0.091</v>
      </c>
      <c r="F50" s="65">
        <f>B50*D50</f>
        <v>0</v>
      </c>
      <c r="G50" s="65">
        <f>B50*E50</f>
        <v>0.182</v>
      </c>
      <c r="H50" s="138">
        <v>52</v>
      </c>
      <c r="J50" s="24"/>
      <c r="K50" s="24"/>
      <c r="L50" s="24"/>
      <c r="M50" s="24"/>
      <c r="N50" s="24"/>
      <c r="O50" s="24"/>
    </row>
    <row r="51" spans="1:15" ht="15.75" customHeight="1">
      <c r="A51" s="31"/>
      <c r="B51" s="18">
        <v>2</v>
      </c>
      <c r="C51" s="121" t="str">
        <f>VLOOKUP(H51,Smokes!$B$7:$E$168,2)</f>
        <v>System Sensor P2/PC2 Horn/Strobe (30cd)</v>
      </c>
      <c r="D51" s="85">
        <f>VLOOKUP(H51,Smokes!$B$7:$E$168,3)</f>
        <v>0</v>
      </c>
      <c r="E51" s="85">
        <f>VLOOKUP(H51,Smokes!$B$7:$E$168,4)</f>
        <v>0.116</v>
      </c>
      <c r="F51" s="65">
        <f>B51*D51</f>
        <v>0</v>
      </c>
      <c r="G51" s="65">
        <f>B51*E51</f>
        <v>0.232</v>
      </c>
      <c r="H51" s="138">
        <v>54</v>
      </c>
      <c r="J51" s="24"/>
      <c r="K51" s="24"/>
      <c r="L51" s="24"/>
      <c r="M51" s="24"/>
      <c r="N51" s="24"/>
      <c r="O51" s="24"/>
    </row>
    <row r="52" spans="1:15" ht="15.75" customHeight="1">
      <c r="A52" s="31"/>
      <c r="B52" s="18">
        <v>2</v>
      </c>
      <c r="C52" s="121" t="str">
        <f>VLOOKUP(H52,Smokes!$B$7:$E$168,2)</f>
        <v>System Sensor P2/PC2 Horn/Strobe (75cd)</v>
      </c>
      <c r="D52" s="85">
        <f>VLOOKUP(H52,Smokes!$B$7:$E$168,3)</f>
        <v>0</v>
      </c>
      <c r="E52" s="85">
        <f>VLOOKUP(H52,Smokes!$B$7:$E$168,4)</f>
        <v>0.176</v>
      </c>
      <c r="F52" s="65">
        <f>B52*D52</f>
        <v>0</v>
      </c>
      <c r="G52" s="65">
        <f>B52*E52</f>
        <v>0.352</v>
      </c>
      <c r="H52" s="138">
        <v>55</v>
      </c>
      <c r="J52" s="24"/>
      <c r="K52" s="24"/>
      <c r="L52" s="24"/>
      <c r="M52" s="24"/>
      <c r="N52" s="24"/>
      <c r="O52" s="24"/>
    </row>
    <row r="53" spans="1:15" ht="15.75" customHeight="1">
      <c r="A53" s="31"/>
      <c r="B53" s="18"/>
      <c r="C53" s="121" t="str">
        <f>VLOOKUP(H53,Smokes!$B$7:$E$168,2)</f>
        <v>Unused</v>
      </c>
      <c r="D53" s="85">
        <f>VLOOKUP(H53,Smokes!$B$7:$E$168,3)</f>
        <v>0</v>
      </c>
      <c r="E53" s="85">
        <f>VLOOKUP(H53,Smokes!$B$7:$E$168,4)</f>
        <v>0</v>
      </c>
      <c r="F53" s="65">
        <f>B53*D53</f>
        <v>0</v>
      </c>
      <c r="G53" s="65">
        <f>B53*E53</f>
        <v>0</v>
      </c>
      <c r="H53" s="138">
        <v>1</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66</v>
      </c>
      <c r="F55" s="87">
        <f>SUM(F50:F54)</f>
        <v>0</v>
      </c>
      <c r="G55" s="87">
        <f>SUM(G50:G54)</f>
        <v>0.766</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67</v>
      </c>
      <c r="C59" s="51" t="str">
        <f>'Power Supply Config'!B67</f>
        <v>PGM-I/O #4</v>
      </c>
      <c r="D59" s="50" t="s">
        <v>62</v>
      </c>
      <c r="E59" s="267" t="str">
        <f>'Power Supply Config'!$C$15</f>
        <v>5895XL</v>
      </c>
      <c r="F59" s="267"/>
      <c r="G59" s="268"/>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63</v>
      </c>
      <c r="C61" s="41" t="str">
        <f>'Power Supply Config'!C67:D67</f>
        <v>Notification Appl Circuit</v>
      </c>
      <c r="D61" s="44" t="s">
        <v>132</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69" t="s">
        <v>64</v>
      </c>
      <c r="C63" s="271" t="s">
        <v>65</v>
      </c>
      <c r="D63" s="276" t="s">
        <v>71</v>
      </c>
      <c r="E63" s="276"/>
      <c r="F63" s="276" t="s">
        <v>70</v>
      </c>
      <c r="G63" s="277"/>
      <c r="H63" s="138"/>
      <c r="J63" s="24"/>
      <c r="K63" s="24"/>
      <c r="L63" s="24"/>
      <c r="M63" s="24"/>
      <c r="N63" s="24"/>
      <c r="O63" s="24"/>
    </row>
    <row r="64" spans="1:15" ht="12.75" customHeight="1">
      <c r="A64" s="31"/>
      <c r="B64" s="270"/>
      <c r="C64" s="272"/>
      <c r="D64" s="82" t="s">
        <v>3</v>
      </c>
      <c r="E64" s="82" t="s">
        <v>4</v>
      </c>
      <c r="F64" s="83" t="s">
        <v>3</v>
      </c>
      <c r="G64" s="84" t="s">
        <v>4</v>
      </c>
      <c r="H64" s="138"/>
      <c r="J64" s="24"/>
      <c r="K64" s="24"/>
      <c r="L64" s="24"/>
      <c r="M64" s="24"/>
      <c r="N64" s="24"/>
      <c r="O64" s="24"/>
    </row>
    <row r="65" spans="1:15" ht="15.75" customHeight="1">
      <c r="A65" s="31"/>
      <c r="B65" s="17">
        <v>1</v>
      </c>
      <c r="C65" s="121" t="str">
        <f>VLOOKUP(H65,Smokes!$B$7:$E$168,2)</f>
        <v>System Sensor P2/PC2 Horn/Strobe (15cd)</v>
      </c>
      <c r="D65" s="85">
        <f>VLOOKUP(H65,Smokes!$B$7:$E$168,3)</f>
        <v>0</v>
      </c>
      <c r="E65" s="85">
        <f>VLOOKUP(H65,Smokes!$B$7:$E$168,4)</f>
        <v>0.091</v>
      </c>
      <c r="F65" s="65">
        <f>B65*D65</f>
        <v>0</v>
      </c>
      <c r="G65" s="65">
        <f>B65*E65</f>
        <v>0.091</v>
      </c>
      <c r="H65" s="138">
        <v>52</v>
      </c>
      <c r="J65" s="24"/>
      <c r="K65" s="24"/>
      <c r="L65" s="24"/>
      <c r="M65" s="24"/>
      <c r="N65" s="24"/>
      <c r="O65" s="24"/>
    </row>
    <row r="66" spans="1:15" ht="15.75" customHeight="1">
      <c r="A66" s="31"/>
      <c r="B66" s="18">
        <v>1</v>
      </c>
      <c r="C66" s="121" t="str">
        <f>VLOOKUP(H66,Smokes!$B$7:$E$168,2)</f>
        <v>System Sensor P2/PC2 Horn/Strobe (30cd)</v>
      </c>
      <c r="D66" s="85">
        <f>VLOOKUP(H66,Smokes!$B$7:$E$168,3)</f>
        <v>0</v>
      </c>
      <c r="E66" s="85">
        <f>VLOOKUP(H66,Smokes!$B$7:$E$168,4)</f>
        <v>0.116</v>
      </c>
      <c r="F66" s="65">
        <f>B66*D66</f>
        <v>0</v>
      </c>
      <c r="G66" s="65">
        <f>B66*E66</f>
        <v>0.116</v>
      </c>
      <c r="H66" s="138">
        <v>54</v>
      </c>
      <c r="J66" s="24"/>
      <c r="K66" s="24"/>
      <c r="L66" s="24"/>
      <c r="M66" s="24"/>
      <c r="N66" s="24"/>
      <c r="O66" s="24"/>
    </row>
    <row r="67" spans="1:15" ht="15.75" customHeight="1">
      <c r="A67" s="31"/>
      <c r="B67" s="18">
        <v>2</v>
      </c>
      <c r="C67" s="121" t="str">
        <f>VLOOKUP(H67,Smokes!$B$7:$E$168,2)</f>
        <v>System Sensor P2/PC2 Horn/Strobe (75cd)</v>
      </c>
      <c r="D67" s="85">
        <f>VLOOKUP(H67,Smokes!$B$7:$E$168,3)</f>
        <v>0</v>
      </c>
      <c r="E67" s="85">
        <f>VLOOKUP(H67,Smokes!$B$7:$E$168,4)</f>
        <v>0.176</v>
      </c>
      <c r="F67" s="65">
        <f>B67*D67</f>
        <v>0</v>
      </c>
      <c r="G67" s="65">
        <f>B67*E67</f>
        <v>0.352</v>
      </c>
      <c r="H67" s="138">
        <v>55</v>
      </c>
      <c r="J67" s="24"/>
      <c r="K67" s="24"/>
      <c r="L67" s="24"/>
      <c r="M67" s="24"/>
      <c r="N67" s="24"/>
      <c r="O67" s="24"/>
    </row>
    <row r="68" spans="1:15" ht="15.75" customHeight="1">
      <c r="A68" s="31"/>
      <c r="B68" s="18">
        <v>2</v>
      </c>
      <c r="C68" s="121" t="str">
        <f>VLOOKUP(H68,Smokes!$B$7:$E$168,2)</f>
        <v>System Sensor P2/PC2 Horn/Strobe (110cd)</v>
      </c>
      <c r="D68" s="85">
        <f>VLOOKUP(H68,Smokes!$B$7:$E$168,3)</f>
        <v>0</v>
      </c>
      <c r="E68" s="85">
        <f>VLOOKUP(H68,Smokes!$B$7:$E$168,4)</f>
        <v>0.221</v>
      </c>
      <c r="F68" s="65">
        <f>B68*D68</f>
        <v>0</v>
      </c>
      <c r="G68" s="65">
        <f>B68*E68</f>
        <v>0.442</v>
      </c>
      <c r="H68" s="138">
        <v>57</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66</v>
      </c>
      <c r="F70" s="87">
        <f>SUM(F65:F69)</f>
        <v>0</v>
      </c>
      <c r="G70" s="87">
        <f>SUM(G65:G69)</f>
        <v>1.001</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67</v>
      </c>
      <c r="C74" s="51" t="str">
        <f>'Power Supply Config'!B68</f>
        <v>PGM-I/O #5</v>
      </c>
      <c r="D74" s="50" t="s">
        <v>62</v>
      </c>
      <c r="E74" s="267" t="str">
        <f>'Power Supply Config'!$C$15</f>
        <v>5895XL</v>
      </c>
      <c r="F74" s="267"/>
      <c r="G74" s="268"/>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63</v>
      </c>
      <c r="C76" s="41" t="str">
        <f>'Power Supply Config'!C68:D68</f>
        <v>Notification Appl Circuit</v>
      </c>
      <c r="D76" s="44" t="s">
        <v>132</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69" t="s">
        <v>64</v>
      </c>
      <c r="C78" s="271" t="s">
        <v>65</v>
      </c>
      <c r="D78" s="276" t="s">
        <v>71</v>
      </c>
      <c r="E78" s="276"/>
      <c r="F78" s="276" t="s">
        <v>70</v>
      </c>
      <c r="G78" s="277"/>
      <c r="H78" s="138"/>
      <c r="J78" s="24"/>
      <c r="K78" s="24"/>
      <c r="L78" s="24"/>
      <c r="M78" s="24"/>
      <c r="N78" s="24"/>
      <c r="O78" s="24"/>
    </row>
    <row r="79" spans="1:15" ht="12.75" customHeight="1">
      <c r="A79" s="31"/>
      <c r="B79" s="270"/>
      <c r="C79" s="272"/>
      <c r="D79" s="82" t="s">
        <v>3</v>
      </c>
      <c r="E79" s="82" t="s">
        <v>4</v>
      </c>
      <c r="F79" s="83" t="s">
        <v>3</v>
      </c>
      <c r="G79" s="84" t="s">
        <v>4</v>
      </c>
      <c r="H79" s="138"/>
      <c r="J79" s="24"/>
      <c r="K79" s="24"/>
      <c r="L79" s="24"/>
      <c r="M79" s="24"/>
      <c r="N79" s="24"/>
      <c r="O79" s="24"/>
    </row>
    <row r="80" spans="1:15" ht="15.75" customHeight="1">
      <c r="A80" s="31"/>
      <c r="B80" s="17"/>
      <c r="C80" s="121" t="str">
        <f>VLOOKUP(H80,Smokes!$B$7:$E$168,2)</f>
        <v>Unused</v>
      </c>
      <c r="D80" s="85">
        <f>VLOOKUP(H80,Smokes!$B$7:$E$168,3)</f>
        <v>0</v>
      </c>
      <c r="E80" s="85">
        <f>VLOOKUP(H80,Smokes!$B$7:$E$168,4)</f>
        <v>0</v>
      </c>
      <c r="F80" s="65">
        <f>B80*D80</f>
        <v>0</v>
      </c>
      <c r="G80" s="65">
        <f>B80*E80</f>
        <v>0</v>
      </c>
      <c r="H80" s="138">
        <v>1</v>
      </c>
      <c r="J80" s="24"/>
      <c r="K80" s="24"/>
      <c r="L80" s="24"/>
      <c r="M80" s="24"/>
      <c r="N80" s="24"/>
      <c r="O80" s="24"/>
    </row>
    <row r="81" spans="1:15" ht="15.75" customHeight="1">
      <c r="A81" s="31"/>
      <c r="B81" s="18"/>
      <c r="C81" s="121" t="str">
        <f>VLOOKUP(H81,Smokes!$B$7:$E$168,2)</f>
        <v>Unused</v>
      </c>
      <c r="D81" s="85">
        <f>VLOOKUP(H81,Smokes!$B$7:$E$168,3)</f>
        <v>0</v>
      </c>
      <c r="E81" s="85">
        <f>VLOOKUP(H81,Smokes!$B$7:$E$168,4)</f>
        <v>0</v>
      </c>
      <c r="F81" s="65">
        <f>B81*D81</f>
        <v>0</v>
      </c>
      <c r="G81" s="65">
        <f>B81*E81</f>
        <v>0</v>
      </c>
      <c r="H81" s="138">
        <v>1</v>
      </c>
      <c r="J81" s="24"/>
      <c r="K81" s="24"/>
      <c r="L81" s="24"/>
      <c r="M81" s="24"/>
      <c r="N81" s="24"/>
      <c r="O81" s="24"/>
    </row>
    <row r="82" spans="1:15" ht="15.75" customHeight="1">
      <c r="A82" s="31"/>
      <c r="B82" s="18"/>
      <c r="C82" s="121" t="str">
        <f>VLOOKUP(H82,Smokes!$B$7:$E$168,2)</f>
        <v>Unused</v>
      </c>
      <c r="D82" s="85">
        <f>VLOOKUP(H82,Smokes!$B$7:$E$168,3)</f>
        <v>0</v>
      </c>
      <c r="E82" s="85">
        <f>VLOOKUP(H82,Smokes!$B$7:$E$168,4)</f>
        <v>0</v>
      </c>
      <c r="F82" s="65">
        <f>B82*D82</f>
        <v>0</v>
      </c>
      <c r="G82" s="65">
        <f>B82*E82</f>
        <v>0</v>
      </c>
      <c r="H82" s="138">
        <v>1</v>
      </c>
      <c r="J82" s="24"/>
      <c r="K82" s="24"/>
      <c r="L82" s="24"/>
      <c r="M82" s="24"/>
      <c r="N82" s="24"/>
      <c r="O82" s="24"/>
    </row>
    <row r="83" spans="1:15" ht="15.75" customHeight="1">
      <c r="A83" s="31"/>
      <c r="B83" s="18"/>
      <c r="C83" s="121" t="str">
        <f>VLOOKUP(H83,Smokes!$B$7:$E$168,2)</f>
        <v>Unused</v>
      </c>
      <c r="D83" s="85">
        <f>VLOOKUP(H83,Smokes!$B$7:$E$168,3)</f>
        <v>0</v>
      </c>
      <c r="E83" s="85">
        <f>VLOOKUP(H83,Smokes!$B$7:$E$168,4)</f>
        <v>0</v>
      </c>
      <c r="F83" s="65">
        <f>B83*D83</f>
        <v>0</v>
      </c>
      <c r="G83" s="65">
        <f>B83*E83</f>
        <v>0</v>
      </c>
      <c r="H83" s="138">
        <v>1</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66</v>
      </c>
      <c r="F85" s="87">
        <f>SUM(F80:F84)</f>
        <v>0</v>
      </c>
      <c r="G85" s="87">
        <f>SUM(G80:G84)</f>
        <v>0</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67</v>
      </c>
      <c r="C89" s="51" t="str">
        <f>'Power Supply Config'!B69</f>
        <v>PGM-I/O #6</v>
      </c>
      <c r="D89" s="50" t="s">
        <v>62</v>
      </c>
      <c r="E89" s="267" t="str">
        <f>'Power Supply Config'!$C$15</f>
        <v>5895XL</v>
      </c>
      <c r="F89" s="267"/>
      <c r="G89" s="268"/>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63</v>
      </c>
      <c r="C91" s="41" t="str">
        <f>'Power Supply Config'!C69:D69</f>
        <v>Notification Appl Circuit</v>
      </c>
      <c r="D91" s="44" t="s">
        <v>132</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69" t="s">
        <v>64</v>
      </c>
      <c r="C93" s="271" t="s">
        <v>65</v>
      </c>
      <c r="D93" s="276" t="s">
        <v>71</v>
      </c>
      <c r="E93" s="276"/>
      <c r="F93" s="276" t="s">
        <v>70</v>
      </c>
      <c r="G93" s="277"/>
      <c r="H93" s="138"/>
      <c r="J93" s="24"/>
      <c r="K93" s="24"/>
      <c r="L93" s="24"/>
      <c r="M93" s="24"/>
      <c r="N93" s="24"/>
      <c r="O93" s="24"/>
    </row>
    <row r="94" spans="1:15" ht="12.75" customHeight="1">
      <c r="A94" s="31"/>
      <c r="B94" s="270"/>
      <c r="C94" s="272"/>
      <c r="D94" s="82" t="s">
        <v>3</v>
      </c>
      <c r="E94" s="82" t="s">
        <v>4</v>
      </c>
      <c r="F94" s="83" t="s">
        <v>3</v>
      </c>
      <c r="G94" s="84" t="s">
        <v>4</v>
      </c>
      <c r="H94" s="138"/>
      <c r="J94" s="24"/>
      <c r="K94" s="24"/>
      <c r="L94" s="24"/>
      <c r="M94" s="24"/>
      <c r="N94" s="24"/>
      <c r="O94" s="24"/>
    </row>
    <row r="95" spans="1:15" ht="15.75" customHeight="1">
      <c r="A95" s="31"/>
      <c r="B95" s="17"/>
      <c r="C95" s="121" t="str">
        <f>VLOOKUP(H95,Smokes!$B$7:$E$168,2)</f>
        <v>Unused</v>
      </c>
      <c r="D95" s="85">
        <f>VLOOKUP(H95,Smokes!$B$7:$E$168,3)</f>
        <v>0</v>
      </c>
      <c r="E95" s="85">
        <f>VLOOKUP(H95,Smokes!$B$7:$E$168,4)</f>
        <v>0</v>
      </c>
      <c r="F95" s="65">
        <f>B95*D95</f>
        <v>0</v>
      </c>
      <c r="G95" s="65">
        <f>B95*E95</f>
        <v>0</v>
      </c>
      <c r="H95" s="138">
        <v>1</v>
      </c>
      <c r="J95" s="24"/>
      <c r="K95" s="24"/>
      <c r="L95" s="24"/>
      <c r="M95" s="24"/>
      <c r="N95" s="24"/>
      <c r="O95" s="24"/>
    </row>
    <row r="96" spans="1:15" ht="15.75" customHeight="1">
      <c r="A96" s="31"/>
      <c r="B96" s="18"/>
      <c r="C96" s="121" t="str">
        <f>VLOOKUP(H96,Smokes!$B$7:$E$168,2)</f>
        <v>Unused</v>
      </c>
      <c r="D96" s="85">
        <f>VLOOKUP(H96,Smokes!$B$7:$E$168,3)</f>
        <v>0</v>
      </c>
      <c r="E96" s="85">
        <f>VLOOKUP(H96,Smokes!$B$7:$E$168,4)</f>
        <v>0</v>
      </c>
      <c r="F96" s="65">
        <f>B96*D96</f>
        <v>0</v>
      </c>
      <c r="G96" s="65">
        <f>B96*E96</f>
        <v>0</v>
      </c>
      <c r="H96" s="138">
        <v>1</v>
      </c>
      <c r="J96" s="24"/>
      <c r="K96" s="24"/>
      <c r="L96" s="24"/>
      <c r="M96" s="24"/>
      <c r="N96" s="24"/>
      <c r="O96" s="24"/>
    </row>
    <row r="97" spans="1:15" ht="15.75" customHeight="1">
      <c r="A97" s="31"/>
      <c r="B97" s="18"/>
      <c r="C97" s="121" t="str">
        <f>VLOOKUP(H97,Smokes!$B$7:$E$168,2)</f>
        <v>Unused</v>
      </c>
      <c r="D97" s="85">
        <f>VLOOKUP(H97,Smokes!$B$7:$E$168,3)</f>
        <v>0</v>
      </c>
      <c r="E97" s="85">
        <f>VLOOKUP(H97,Smokes!$B$7:$E$168,4)</f>
        <v>0</v>
      </c>
      <c r="F97" s="65">
        <f>B97*D97</f>
        <v>0</v>
      </c>
      <c r="G97" s="65">
        <f>B97*E97</f>
        <v>0</v>
      </c>
      <c r="H97" s="138">
        <v>1</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66</v>
      </c>
      <c r="F100" s="87">
        <f>SUM(F95:F99)</f>
        <v>0</v>
      </c>
      <c r="G100" s="87">
        <f>SUM(G95:G99)</f>
        <v>0</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65"/>
      <c r="C103" s="265"/>
      <c r="D103" s="264"/>
      <c r="E103" s="264"/>
      <c r="F103" s="264"/>
      <c r="G103" s="264"/>
      <c r="H103" s="140"/>
      <c r="I103" s="24"/>
      <c r="J103" s="24"/>
      <c r="K103" s="24"/>
      <c r="L103" s="24"/>
      <c r="M103" s="24"/>
      <c r="N103" s="24"/>
      <c r="O103" s="24"/>
    </row>
    <row r="104" spans="1:15" ht="12.75" customHeight="1">
      <c r="A104" s="122"/>
      <c r="B104" s="265"/>
      <c r="C104" s="265"/>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66"/>
      <c r="F114" s="266"/>
      <c r="G114" s="266"/>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64"/>
      <c r="E116" s="264"/>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65"/>
      <c r="C118" s="265"/>
      <c r="D118" s="264"/>
      <c r="E118" s="264"/>
      <c r="F118" s="264"/>
      <c r="G118" s="264"/>
      <c r="H118" s="140"/>
      <c r="I118" s="24"/>
      <c r="J118" s="24"/>
      <c r="K118" s="24"/>
      <c r="L118" s="24"/>
      <c r="M118" s="24"/>
      <c r="N118" s="24"/>
      <c r="O118" s="24"/>
    </row>
    <row r="119" spans="1:15" ht="12.75" customHeight="1">
      <c r="A119" s="122"/>
      <c r="B119" s="265"/>
      <c r="C119" s="265"/>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66"/>
      <c r="F129" s="266"/>
      <c r="G129" s="266"/>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64"/>
      <c r="E131" s="264"/>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65"/>
      <c r="C133" s="265"/>
      <c r="D133" s="264"/>
      <c r="E133" s="264"/>
      <c r="F133" s="264"/>
      <c r="G133" s="264"/>
      <c r="H133" s="140"/>
      <c r="I133" s="24"/>
      <c r="J133" s="24"/>
      <c r="K133" s="24"/>
      <c r="L133" s="24"/>
      <c r="M133" s="24"/>
      <c r="N133" s="24"/>
      <c r="O133" s="24"/>
    </row>
    <row r="134" spans="1:15" ht="12.75" customHeight="1">
      <c r="A134" s="122"/>
      <c r="B134" s="265"/>
      <c r="C134" s="265"/>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66"/>
      <c r="F144" s="266"/>
      <c r="G144" s="266"/>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64"/>
      <c r="E146" s="264"/>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65"/>
      <c r="C148" s="265"/>
      <c r="D148" s="264"/>
      <c r="E148" s="264"/>
      <c r="F148" s="264"/>
      <c r="G148" s="264"/>
      <c r="H148" s="140"/>
      <c r="I148" s="24"/>
      <c r="J148" s="24"/>
      <c r="K148" s="24"/>
      <c r="L148" s="24"/>
      <c r="M148" s="24"/>
      <c r="N148" s="24"/>
      <c r="O148" s="24"/>
    </row>
    <row r="149" spans="1:15" ht="12.75" customHeight="1">
      <c r="A149" s="122"/>
      <c r="B149" s="265"/>
      <c r="C149" s="265"/>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66"/>
      <c r="F159" s="266"/>
      <c r="G159" s="266"/>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64"/>
      <c r="E161" s="264"/>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65"/>
      <c r="C163" s="265"/>
      <c r="D163" s="264"/>
      <c r="E163" s="264"/>
      <c r="F163" s="264"/>
      <c r="G163" s="264"/>
      <c r="H163" s="140"/>
      <c r="I163" s="24"/>
      <c r="J163" s="24"/>
      <c r="K163" s="24"/>
      <c r="L163" s="24"/>
      <c r="M163" s="24"/>
      <c r="N163" s="24"/>
      <c r="O163" s="24"/>
    </row>
    <row r="164" spans="1:15" ht="12.75" customHeight="1">
      <c r="A164" s="122"/>
      <c r="B164" s="265"/>
      <c r="C164" s="265"/>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66"/>
      <c r="F174" s="266"/>
      <c r="G174" s="266"/>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64"/>
      <c r="E176" s="264"/>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65"/>
      <c r="C178" s="265"/>
      <c r="D178" s="264"/>
      <c r="E178" s="264"/>
      <c r="F178" s="264"/>
      <c r="G178" s="264"/>
      <c r="H178" s="140"/>
      <c r="I178" s="24"/>
      <c r="J178" s="24"/>
      <c r="K178" s="24"/>
      <c r="L178" s="24"/>
      <c r="M178" s="24"/>
      <c r="N178" s="24"/>
      <c r="O178" s="24"/>
    </row>
    <row r="179" spans="1:15" ht="12.75" customHeight="1">
      <c r="A179" s="122"/>
      <c r="B179" s="265"/>
      <c r="C179" s="265"/>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66"/>
      <c r="F189" s="266"/>
      <c r="G189" s="266"/>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64"/>
      <c r="E191" s="264"/>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65"/>
      <c r="C193" s="265"/>
      <c r="D193" s="264"/>
      <c r="E193" s="264"/>
      <c r="F193" s="264"/>
      <c r="G193" s="264"/>
      <c r="H193" s="140"/>
      <c r="I193" s="24"/>
      <c r="J193" s="24"/>
      <c r="K193" s="24"/>
      <c r="L193" s="24"/>
      <c r="M193" s="24"/>
      <c r="N193" s="24"/>
      <c r="O193" s="24"/>
    </row>
    <row r="194" spans="1:15" ht="12.75" customHeight="1">
      <c r="A194" s="122"/>
      <c r="B194" s="265"/>
      <c r="C194" s="265"/>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66"/>
      <c r="F204" s="266"/>
      <c r="G204" s="266"/>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64"/>
      <c r="E206" s="264"/>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65"/>
      <c r="C208" s="265"/>
      <c r="D208" s="264"/>
      <c r="E208" s="264"/>
      <c r="F208" s="264"/>
      <c r="G208" s="264"/>
      <c r="H208" s="140"/>
      <c r="I208" s="24"/>
      <c r="J208" s="24"/>
      <c r="K208" s="24"/>
      <c r="L208" s="24"/>
      <c r="M208" s="24"/>
      <c r="N208" s="24"/>
      <c r="O208" s="24"/>
    </row>
    <row r="209" spans="1:15" ht="12.75" customHeight="1">
      <c r="A209" s="122"/>
      <c r="B209" s="265"/>
      <c r="C209" s="265"/>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66"/>
      <c r="F219" s="266"/>
      <c r="G219" s="266"/>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64"/>
      <c r="E221" s="264"/>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65"/>
      <c r="C223" s="265"/>
      <c r="D223" s="264"/>
      <c r="E223" s="264"/>
      <c r="F223" s="264"/>
      <c r="G223" s="264"/>
      <c r="H223" s="140"/>
      <c r="I223" s="24"/>
      <c r="J223" s="24"/>
      <c r="K223" s="24"/>
      <c r="L223" s="24"/>
      <c r="M223" s="24"/>
      <c r="N223" s="24"/>
      <c r="O223" s="24"/>
    </row>
    <row r="224" spans="1:15" ht="12.75" customHeight="1">
      <c r="A224" s="122"/>
      <c r="B224" s="265"/>
      <c r="C224" s="265"/>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66"/>
      <c r="F234" s="266"/>
      <c r="G234" s="266"/>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64"/>
      <c r="E236" s="264"/>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65"/>
      <c r="C238" s="265"/>
      <c r="D238" s="264"/>
      <c r="E238" s="264"/>
      <c r="F238" s="264"/>
      <c r="G238" s="264"/>
      <c r="H238" s="140"/>
      <c r="I238" s="24"/>
      <c r="J238" s="24"/>
      <c r="K238" s="24"/>
      <c r="L238" s="24"/>
      <c r="M238" s="24"/>
      <c r="N238" s="24"/>
      <c r="O238" s="24"/>
    </row>
    <row r="239" spans="1:15" ht="12.75" customHeight="1">
      <c r="A239" s="122"/>
      <c r="B239" s="265"/>
      <c r="C239" s="265"/>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66"/>
      <c r="F249" s="266"/>
      <c r="G249" s="266"/>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64"/>
      <c r="E251" s="264"/>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65"/>
      <c r="C253" s="265"/>
      <c r="D253" s="264"/>
      <c r="E253" s="264"/>
      <c r="F253" s="264"/>
      <c r="G253" s="264"/>
      <c r="H253" s="140"/>
      <c r="I253" s="24"/>
      <c r="J253" s="24"/>
      <c r="K253" s="24"/>
      <c r="L253" s="24"/>
      <c r="M253" s="24"/>
      <c r="N253" s="24"/>
      <c r="O253" s="24"/>
    </row>
    <row r="254" spans="1:15" ht="12.75" customHeight="1">
      <c r="A254" s="122"/>
      <c r="B254" s="265"/>
      <c r="C254" s="265"/>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66"/>
      <c r="F264" s="266"/>
      <c r="G264" s="266"/>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64"/>
      <c r="E266" s="264"/>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65"/>
      <c r="C268" s="265"/>
      <c r="D268" s="264"/>
      <c r="E268" s="264"/>
      <c r="F268" s="264"/>
      <c r="G268" s="264"/>
      <c r="H268" s="140"/>
      <c r="I268" s="24"/>
      <c r="J268" s="24"/>
      <c r="K268" s="24"/>
      <c r="L268" s="24"/>
      <c r="M268" s="24"/>
      <c r="N268" s="24"/>
      <c r="O268" s="24"/>
    </row>
    <row r="269" spans="1:15" ht="12.75" customHeight="1">
      <c r="A269" s="122"/>
      <c r="B269" s="265"/>
      <c r="C269" s="265"/>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66"/>
      <c r="F279" s="266"/>
      <c r="G279" s="266"/>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64"/>
      <c r="E281" s="264"/>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65"/>
      <c r="C283" s="265"/>
      <c r="D283" s="264"/>
      <c r="E283" s="264"/>
      <c r="F283" s="264"/>
      <c r="G283" s="264"/>
      <c r="H283" s="140"/>
      <c r="I283" s="24"/>
      <c r="J283" s="24"/>
      <c r="K283" s="24"/>
      <c r="L283" s="24"/>
      <c r="M283" s="24"/>
      <c r="N283" s="24"/>
      <c r="O283" s="24"/>
    </row>
    <row r="284" spans="1:15" ht="12.75" customHeight="1">
      <c r="A284" s="122"/>
      <c r="B284" s="265"/>
      <c r="C284" s="265"/>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66"/>
      <c r="F294" s="266"/>
      <c r="G294" s="266"/>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64"/>
      <c r="E296" s="264"/>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65"/>
      <c r="C298" s="265"/>
      <c r="D298" s="264"/>
      <c r="E298" s="264"/>
      <c r="F298" s="264"/>
      <c r="G298" s="264"/>
      <c r="H298" s="140"/>
      <c r="I298" s="24"/>
      <c r="J298" s="24"/>
      <c r="K298" s="24"/>
      <c r="L298" s="24"/>
      <c r="M298" s="24"/>
      <c r="N298" s="24"/>
      <c r="O298" s="24"/>
    </row>
    <row r="299" spans="1:15" ht="12.75" customHeight="1">
      <c r="A299" s="122"/>
      <c r="B299" s="265"/>
      <c r="C299" s="265"/>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66"/>
      <c r="F309" s="266"/>
      <c r="G309" s="266"/>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64"/>
      <c r="E311" s="264"/>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65"/>
      <c r="C313" s="265"/>
      <c r="D313" s="264"/>
      <c r="E313" s="264"/>
      <c r="F313" s="264"/>
      <c r="G313" s="264"/>
      <c r="H313" s="140"/>
      <c r="I313" s="24"/>
      <c r="J313" s="24"/>
      <c r="K313" s="24"/>
      <c r="L313" s="24"/>
      <c r="M313" s="24"/>
      <c r="N313" s="24"/>
      <c r="O313" s="24"/>
    </row>
    <row r="314" spans="1:15" ht="12.75" customHeight="1">
      <c r="A314" s="122"/>
      <c r="B314" s="265"/>
      <c r="C314" s="265"/>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66"/>
      <c r="F324" s="266"/>
      <c r="G324" s="266"/>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64"/>
      <c r="E326" s="264"/>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65"/>
      <c r="C328" s="265"/>
      <c r="D328" s="264"/>
      <c r="E328" s="264"/>
      <c r="F328" s="264"/>
      <c r="G328" s="264"/>
      <c r="H328" s="140"/>
      <c r="I328" s="24"/>
      <c r="J328" s="24"/>
      <c r="K328" s="24"/>
      <c r="L328" s="24"/>
      <c r="M328" s="24"/>
      <c r="N328" s="24"/>
      <c r="O328" s="24"/>
    </row>
    <row r="329" spans="1:15" ht="12.75" customHeight="1">
      <c r="A329" s="122"/>
      <c r="B329" s="265"/>
      <c r="C329" s="265"/>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66"/>
      <c r="F339" s="266"/>
      <c r="G339" s="266"/>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64"/>
      <c r="E341" s="264"/>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65"/>
      <c r="C343" s="265"/>
      <c r="D343" s="264"/>
      <c r="E343" s="264"/>
      <c r="F343" s="264"/>
      <c r="G343" s="264"/>
      <c r="H343" s="140"/>
      <c r="I343" s="24"/>
      <c r="J343" s="24"/>
      <c r="K343" s="24"/>
      <c r="L343" s="24"/>
      <c r="M343" s="24"/>
      <c r="N343" s="24"/>
      <c r="O343" s="24"/>
    </row>
    <row r="344" spans="1:15" ht="12.75" customHeight="1">
      <c r="A344" s="122"/>
      <c r="B344" s="265"/>
      <c r="C344" s="265"/>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66"/>
      <c r="F354" s="266"/>
      <c r="G354" s="266"/>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64"/>
      <c r="E356" s="264"/>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65"/>
      <c r="C358" s="265"/>
      <c r="D358" s="264"/>
      <c r="E358" s="264"/>
      <c r="F358" s="264"/>
      <c r="G358" s="264"/>
      <c r="H358" s="140"/>
      <c r="I358" s="24"/>
      <c r="J358" s="24"/>
      <c r="K358" s="24"/>
      <c r="L358" s="24"/>
      <c r="M358" s="24"/>
      <c r="N358" s="24"/>
      <c r="O358" s="24"/>
    </row>
    <row r="359" spans="1:15" ht="12.75" customHeight="1">
      <c r="A359" s="122"/>
      <c r="B359" s="265"/>
      <c r="C359" s="265"/>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66"/>
      <c r="F369" s="266"/>
      <c r="G369" s="266"/>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64"/>
      <c r="E371" s="264"/>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65"/>
      <c r="C373" s="265"/>
      <c r="D373" s="264"/>
      <c r="E373" s="264"/>
      <c r="F373" s="264"/>
      <c r="G373" s="264"/>
      <c r="H373" s="140"/>
      <c r="I373" s="24"/>
      <c r="J373" s="24"/>
      <c r="K373" s="24"/>
      <c r="L373" s="24"/>
      <c r="M373" s="24"/>
      <c r="N373" s="24"/>
      <c r="O373" s="24"/>
    </row>
    <row r="374" spans="1:15" ht="12.75" customHeight="1">
      <c r="A374" s="122"/>
      <c r="B374" s="265"/>
      <c r="C374" s="265"/>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66"/>
      <c r="F384" s="266"/>
      <c r="G384" s="266"/>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64"/>
      <c r="E386" s="264"/>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65"/>
      <c r="C388" s="265"/>
      <c r="D388" s="264"/>
      <c r="E388" s="264"/>
      <c r="F388" s="264"/>
      <c r="G388" s="264"/>
      <c r="H388" s="140"/>
      <c r="I388" s="24"/>
      <c r="J388" s="24"/>
      <c r="K388" s="24"/>
      <c r="L388" s="24"/>
      <c r="M388" s="24"/>
      <c r="N388" s="24"/>
      <c r="O388" s="24"/>
    </row>
    <row r="389" spans="1:15" ht="12.75" customHeight="1">
      <c r="A389" s="122"/>
      <c r="B389" s="265"/>
      <c r="C389" s="265"/>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66"/>
      <c r="F399" s="266"/>
      <c r="G399" s="266"/>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64"/>
      <c r="E401" s="264"/>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65"/>
      <c r="C403" s="265"/>
      <c r="D403" s="264"/>
      <c r="E403" s="264"/>
      <c r="F403" s="264"/>
      <c r="G403" s="264"/>
      <c r="H403" s="140"/>
      <c r="I403" s="24"/>
      <c r="J403" s="24"/>
      <c r="K403" s="24"/>
      <c r="L403" s="24"/>
      <c r="M403" s="24"/>
      <c r="N403" s="24"/>
      <c r="O403" s="24"/>
    </row>
    <row r="404" spans="1:15" ht="12.75" customHeight="1">
      <c r="A404" s="122"/>
      <c r="B404" s="265"/>
      <c r="C404" s="265"/>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66"/>
      <c r="F414" s="266"/>
      <c r="G414" s="266"/>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64"/>
      <c r="E416" s="264"/>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65"/>
      <c r="C418" s="265"/>
      <c r="D418" s="264"/>
      <c r="E418" s="264"/>
      <c r="F418" s="264"/>
      <c r="G418" s="264"/>
      <c r="H418" s="140"/>
      <c r="I418" s="24"/>
      <c r="J418" s="24"/>
      <c r="K418" s="24"/>
      <c r="L418" s="24"/>
      <c r="M418" s="24"/>
      <c r="N418" s="24"/>
      <c r="O418" s="24"/>
    </row>
    <row r="419" spans="1:15" ht="12.75" customHeight="1">
      <c r="A419" s="122"/>
      <c r="B419" s="265"/>
      <c r="C419" s="265"/>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66"/>
      <c r="F429" s="266"/>
      <c r="G429" s="266"/>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64"/>
      <c r="E431" s="264"/>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65"/>
      <c r="C433" s="265"/>
      <c r="D433" s="264"/>
      <c r="E433" s="264"/>
      <c r="F433" s="264"/>
      <c r="G433" s="264"/>
      <c r="H433" s="140"/>
      <c r="I433" s="24"/>
      <c r="J433" s="24"/>
      <c r="K433" s="24"/>
      <c r="L433" s="24"/>
      <c r="M433" s="24"/>
      <c r="N433" s="24"/>
      <c r="O433" s="24"/>
    </row>
    <row r="434" spans="1:15" ht="12.75" customHeight="1">
      <c r="A434" s="122"/>
      <c r="B434" s="265"/>
      <c r="C434" s="265"/>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66"/>
      <c r="F444" s="266"/>
      <c r="G444" s="266"/>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64"/>
      <c r="E446" s="264"/>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65"/>
      <c r="C448" s="265"/>
      <c r="D448" s="264"/>
      <c r="E448" s="264"/>
      <c r="F448" s="264"/>
      <c r="G448" s="264"/>
      <c r="H448" s="140"/>
      <c r="I448" s="24"/>
      <c r="J448" s="24"/>
      <c r="K448" s="24"/>
      <c r="L448" s="24"/>
      <c r="M448" s="24"/>
      <c r="N448" s="24"/>
      <c r="O448" s="24"/>
    </row>
    <row r="449" spans="1:15" ht="12.75">
      <c r="A449" s="122"/>
      <c r="B449" s="265"/>
      <c r="C449" s="265"/>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66"/>
      <c r="F459" s="266"/>
      <c r="G459" s="266"/>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64"/>
      <c r="E461" s="264"/>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65"/>
      <c r="C463" s="265"/>
      <c r="D463" s="264"/>
      <c r="E463" s="264"/>
      <c r="F463" s="264"/>
      <c r="G463" s="264"/>
      <c r="H463" s="140"/>
      <c r="I463" s="24"/>
      <c r="J463" s="24"/>
      <c r="K463" s="24"/>
      <c r="L463" s="24"/>
      <c r="M463" s="24"/>
      <c r="N463" s="24"/>
      <c r="O463" s="24"/>
    </row>
    <row r="464" spans="1:15" ht="12.75" customHeight="1">
      <c r="A464" s="122"/>
      <c r="B464" s="265"/>
      <c r="C464" s="265"/>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66"/>
      <c r="F474" s="266"/>
      <c r="G474" s="266"/>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64"/>
      <c r="E476" s="264"/>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65"/>
      <c r="C478" s="265"/>
      <c r="D478" s="264"/>
      <c r="E478" s="264"/>
      <c r="F478" s="264"/>
      <c r="G478" s="264"/>
      <c r="H478" s="140"/>
      <c r="I478" s="24"/>
      <c r="J478" s="24"/>
      <c r="K478" s="24"/>
      <c r="L478" s="24"/>
      <c r="M478" s="24"/>
      <c r="N478" s="24"/>
      <c r="O478" s="24"/>
    </row>
    <row r="479" spans="1:15" ht="12.75" customHeight="1">
      <c r="A479" s="122"/>
      <c r="B479" s="265"/>
      <c r="C479" s="265"/>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66"/>
      <c r="F489" s="266"/>
      <c r="G489" s="266"/>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64"/>
      <c r="E491" s="264"/>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65"/>
      <c r="C493" s="265"/>
      <c r="D493" s="264"/>
      <c r="E493" s="264"/>
      <c r="F493" s="264"/>
      <c r="G493" s="264"/>
      <c r="H493" s="140"/>
      <c r="I493" s="24"/>
      <c r="J493" s="24"/>
      <c r="K493" s="24"/>
      <c r="L493" s="24"/>
      <c r="M493" s="24"/>
      <c r="N493" s="24"/>
      <c r="O493" s="24"/>
    </row>
    <row r="494" spans="1:15" ht="12.75">
      <c r="A494" s="122"/>
      <c r="B494" s="265"/>
      <c r="C494" s="265"/>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66"/>
      <c r="F504" s="266"/>
      <c r="G504" s="266"/>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64"/>
      <c r="E506" s="264"/>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65"/>
      <c r="C508" s="265"/>
      <c r="D508" s="264"/>
      <c r="E508" s="264"/>
      <c r="F508" s="264"/>
      <c r="G508" s="264"/>
      <c r="H508" s="140"/>
      <c r="I508" s="24"/>
      <c r="J508" s="24"/>
      <c r="K508" s="24"/>
      <c r="L508" s="24"/>
      <c r="M508" s="24"/>
      <c r="N508" s="24"/>
      <c r="O508" s="24"/>
    </row>
    <row r="509" spans="1:15" ht="12.75" customHeight="1">
      <c r="A509" s="122"/>
      <c r="B509" s="265"/>
      <c r="C509" s="265"/>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66"/>
      <c r="F519" s="266"/>
      <c r="G519" s="266"/>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64"/>
      <c r="E521" s="264"/>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65"/>
      <c r="C523" s="265"/>
      <c r="D523" s="264"/>
      <c r="E523" s="264"/>
      <c r="F523" s="264"/>
      <c r="G523" s="264"/>
      <c r="H523" s="140"/>
      <c r="I523" s="24"/>
      <c r="J523" s="24"/>
      <c r="K523" s="24"/>
      <c r="L523" s="24"/>
      <c r="M523" s="24"/>
      <c r="N523" s="24"/>
      <c r="O523" s="24"/>
    </row>
    <row r="524" spans="1:15" ht="12.75" customHeight="1">
      <c r="A524" s="122"/>
      <c r="B524" s="265"/>
      <c r="C524" s="265"/>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66"/>
      <c r="F534" s="266"/>
      <c r="G534" s="266"/>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64"/>
      <c r="E536" s="264"/>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65"/>
      <c r="C538" s="265"/>
      <c r="D538" s="264"/>
      <c r="E538" s="264"/>
      <c r="F538" s="264"/>
      <c r="G538" s="264"/>
      <c r="H538" s="140"/>
      <c r="I538" s="24"/>
      <c r="J538" s="24"/>
      <c r="K538" s="24"/>
      <c r="L538" s="24"/>
      <c r="M538" s="24"/>
      <c r="N538" s="24"/>
      <c r="O538" s="24"/>
    </row>
    <row r="539" spans="1:15" ht="12.75" customHeight="1">
      <c r="A539" s="122"/>
      <c r="B539" s="265"/>
      <c r="C539" s="265"/>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93:E93"/>
    <mergeCell ref="F93:G93"/>
    <mergeCell ref="C78:C79"/>
    <mergeCell ref="D78:E78"/>
    <mergeCell ref="F78:G78"/>
    <mergeCell ref="E89:G89"/>
    <mergeCell ref="E59:G59"/>
    <mergeCell ref="B63:B64"/>
    <mergeCell ref="C63:C64"/>
    <mergeCell ref="F63:G63"/>
    <mergeCell ref="D63:E63"/>
    <mergeCell ref="E44:G44"/>
    <mergeCell ref="B48:B49"/>
    <mergeCell ref="C48:C49"/>
    <mergeCell ref="D48:E48"/>
    <mergeCell ref="F48:G48"/>
    <mergeCell ref="E489:G489"/>
    <mergeCell ref="D491:E491"/>
    <mergeCell ref="E534:G534"/>
    <mergeCell ref="D536:E536"/>
    <mergeCell ref="E519:G519"/>
    <mergeCell ref="D521:E521"/>
    <mergeCell ref="B538:B539"/>
    <mergeCell ref="C538:C539"/>
    <mergeCell ref="D538:E538"/>
    <mergeCell ref="F538:G538"/>
    <mergeCell ref="B523:B524"/>
    <mergeCell ref="C523:C524"/>
    <mergeCell ref="D523:E523"/>
    <mergeCell ref="F523:G523"/>
    <mergeCell ref="B508:B509"/>
    <mergeCell ref="C508:C509"/>
    <mergeCell ref="D508:E508"/>
    <mergeCell ref="F508:G508"/>
    <mergeCell ref="B493:B494"/>
    <mergeCell ref="C493:C494"/>
    <mergeCell ref="D493:E493"/>
    <mergeCell ref="F493:G493"/>
    <mergeCell ref="E504:G504"/>
    <mergeCell ref="D506:E506"/>
    <mergeCell ref="E474:G474"/>
    <mergeCell ref="D476:E476"/>
    <mergeCell ref="B478:B479"/>
    <mergeCell ref="C478:C479"/>
    <mergeCell ref="D478:E478"/>
    <mergeCell ref="F478:G478"/>
    <mergeCell ref="E159:G159"/>
    <mergeCell ref="D161:E161"/>
    <mergeCell ref="B163:B164"/>
    <mergeCell ref="C163:C164"/>
    <mergeCell ref="D163:E163"/>
    <mergeCell ref="F163:G163"/>
    <mergeCell ref="E144:G144"/>
    <mergeCell ref="D146:E146"/>
    <mergeCell ref="B148:B149"/>
    <mergeCell ref="C148:C149"/>
    <mergeCell ref="D148:E148"/>
    <mergeCell ref="F148:G148"/>
    <mergeCell ref="F118:G118"/>
    <mergeCell ref="E129:G129"/>
    <mergeCell ref="D131:E131"/>
    <mergeCell ref="B133:B134"/>
    <mergeCell ref="C133:C134"/>
    <mergeCell ref="D133:E133"/>
    <mergeCell ref="F133:G133"/>
    <mergeCell ref="D116:E116"/>
    <mergeCell ref="B118:B119"/>
    <mergeCell ref="C118:C119"/>
    <mergeCell ref="D118:E118"/>
    <mergeCell ref="B17:B18"/>
    <mergeCell ref="E29:G29"/>
    <mergeCell ref="B33:B34"/>
    <mergeCell ref="C33:C34"/>
    <mergeCell ref="D33:E33"/>
    <mergeCell ref="F33:G33"/>
    <mergeCell ref="C2:C4"/>
    <mergeCell ref="D17:E17"/>
    <mergeCell ref="F17:G17"/>
    <mergeCell ref="C17:C18"/>
    <mergeCell ref="E13:G13"/>
    <mergeCell ref="F7:G7"/>
    <mergeCell ref="F9:G9"/>
    <mergeCell ref="D7:E7"/>
    <mergeCell ref="D9:E9"/>
    <mergeCell ref="E74:G74"/>
    <mergeCell ref="B78:B79"/>
    <mergeCell ref="E174:G174"/>
    <mergeCell ref="B93:B94"/>
    <mergeCell ref="C93:C94"/>
    <mergeCell ref="B103:B104"/>
    <mergeCell ref="C103:C104"/>
    <mergeCell ref="D103:E103"/>
    <mergeCell ref="F103:G103"/>
    <mergeCell ref="E114:G114"/>
    <mergeCell ref="D176:E176"/>
    <mergeCell ref="B178:B179"/>
    <mergeCell ref="C178:C179"/>
    <mergeCell ref="D178:E178"/>
    <mergeCell ref="F178:G178"/>
    <mergeCell ref="E189:G189"/>
    <mergeCell ref="D191:E191"/>
    <mergeCell ref="B193:B194"/>
    <mergeCell ref="C193:C194"/>
    <mergeCell ref="D193:E193"/>
    <mergeCell ref="F193:G193"/>
    <mergeCell ref="E204:G204"/>
    <mergeCell ref="D206:E206"/>
    <mergeCell ref="B208:B209"/>
    <mergeCell ref="C208:C209"/>
    <mergeCell ref="D208:E208"/>
    <mergeCell ref="F208:G208"/>
    <mergeCell ref="E219:G219"/>
    <mergeCell ref="D221:E221"/>
    <mergeCell ref="B223:B224"/>
    <mergeCell ref="C223:C224"/>
    <mergeCell ref="D223:E223"/>
    <mergeCell ref="F223:G223"/>
    <mergeCell ref="E234:G234"/>
    <mergeCell ref="D236:E236"/>
    <mergeCell ref="B238:B239"/>
    <mergeCell ref="C238:C239"/>
    <mergeCell ref="D238:E238"/>
    <mergeCell ref="F238:G238"/>
    <mergeCell ref="E249:G249"/>
    <mergeCell ref="D251:E251"/>
    <mergeCell ref="B253:B254"/>
    <mergeCell ref="C253:C254"/>
    <mergeCell ref="D253:E253"/>
    <mergeCell ref="F253:G253"/>
    <mergeCell ref="E264:G264"/>
    <mergeCell ref="D266:E266"/>
    <mergeCell ref="B268:B269"/>
    <mergeCell ref="C268:C269"/>
    <mergeCell ref="D268:E268"/>
    <mergeCell ref="F268:G268"/>
    <mergeCell ref="E279:G279"/>
    <mergeCell ref="D281:E281"/>
    <mergeCell ref="B283:B284"/>
    <mergeCell ref="C283:C284"/>
    <mergeCell ref="D283:E283"/>
    <mergeCell ref="F283:G283"/>
    <mergeCell ref="E294:G294"/>
    <mergeCell ref="D296:E296"/>
    <mergeCell ref="B298:B299"/>
    <mergeCell ref="C298:C299"/>
    <mergeCell ref="D298:E298"/>
    <mergeCell ref="F298:G298"/>
    <mergeCell ref="E309:G309"/>
    <mergeCell ref="D311:E311"/>
    <mergeCell ref="B313:B314"/>
    <mergeCell ref="C313:C314"/>
    <mergeCell ref="D313:E313"/>
    <mergeCell ref="F313:G313"/>
    <mergeCell ref="E324:G324"/>
    <mergeCell ref="D326:E326"/>
    <mergeCell ref="B328:B329"/>
    <mergeCell ref="C328:C329"/>
    <mergeCell ref="D328:E328"/>
    <mergeCell ref="F328:G328"/>
    <mergeCell ref="E339:G339"/>
    <mergeCell ref="D341:E341"/>
    <mergeCell ref="B343:B344"/>
    <mergeCell ref="C343:C344"/>
    <mergeCell ref="D343:E343"/>
    <mergeCell ref="F343:G343"/>
    <mergeCell ref="E354:G354"/>
    <mergeCell ref="D356:E356"/>
    <mergeCell ref="B358:B359"/>
    <mergeCell ref="C358:C359"/>
    <mergeCell ref="D358:E358"/>
    <mergeCell ref="F358:G358"/>
    <mergeCell ref="E369:G369"/>
    <mergeCell ref="D371:E371"/>
    <mergeCell ref="B373:B374"/>
    <mergeCell ref="C373:C374"/>
    <mergeCell ref="D373:E373"/>
    <mergeCell ref="F373:G373"/>
    <mergeCell ref="E384:G384"/>
    <mergeCell ref="D386:E386"/>
    <mergeCell ref="B388:B389"/>
    <mergeCell ref="C388:C389"/>
    <mergeCell ref="D388:E388"/>
    <mergeCell ref="F388:G388"/>
    <mergeCell ref="E399:G399"/>
    <mergeCell ref="D401:E401"/>
    <mergeCell ref="B403:B404"/>
    <mergeCell ref="C403:C404"/>
    <mergeCell ref="D403:E403"/>
    <mergeCell ref="F403:G403"/>
    <mergeCell ref="E414:G414"/>
    <mergeCell ref="D416:E416"/>
    <mergeCell ref="B418:B419"/>
    <mergeCell ref="C418:C419"/>
    <mergeCell ref="D418:E418"/>
    <mergeCell ref="F418:G418"/>
    <mergeCell ref="E429:G429"/>
    <mergeCell ref="E459:G459"/>
    <mergeCell ref="D431:E431"/>
    <mergeCell ref="B433:B434"/>
    <mergeCell ref="C433:C434"/>
    <mergeCell ref="D433:E433"/>
    <mergeCell ref="F433:G433"/>
    <mergeCell ref="E444:G444"/>
    <mergeCell ref="D461:E461"/>
    <mergeCell ref="B463:B464"/>
    <mergeCell ref="C463:C464"/>
    <mergeCell ref="D463:E463"/>
    <mergeCell ref="F463:G463"/>
    <mergeCell ref="D446:E446"/>
    <mergeCell ref="B448:B449"/>
    <mergeCell ref="C448:C449"/>
    <mergeCell ref="D448:E448"/>
    <mergeCell ref="F448:G448"/>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75</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72</v>
      </c>
      <c r="D7" s="101"/>
      <c r="E7" s="108"/>
      <c r="F7" s="90"/>
      <c r="G7" s="32"/>
      <c r="H7" s="32"/>
      <c r="I7" s="32"/>
      <c r="J7" s="32"/>
      <c r="K7" s="24"/>
      <c r="L7" s="24"/>
      <c r="M7" s="24"/>
      <c r="N7" s="24"/>
      <c r="O7" s="24"/>
    </row>
    <row r="8" spans="1:15" ht="12.75">
      <c r="A8" s="98"/>
      <c r="B8" s="99">
        <v>2</v>
      </c>
      <c r="C8" s="109" t="s">
        <v>101</v>
      </c>
      <c r="D8" s="150">
        <v>0</v>
      </c>
      <c r="E8" s="150">
        <v>0.038</v>
      </c>
      <c r="F8" s="90"/>
      <c r="G8" s="32"/>
      <c r="H8" s="32"/>
      <c r="I8" s="32"/>
      <c r="J8" s="32"/>
      <c r="K8" s="24"/>
      <c r="L8" s="24"/>
      <c r="M8" s="24"/>
      <c r="N8" s="24"/>
      <c r="O8" s="24"/>
    </row>
    <row r="9" spans="1:15" ht="12.75">
      <c r="A9" s="98"/>
      <c r="B9" s="99">
        <v>3</v>
      </c>
      <c r="C9" s="109" t="s">
        <v>97</v>
      </c>
      <c r="D9" s="150">
        <v>0</v>
      </c>
      <c r="E9" s="150">
        <v>0.015</v>
      </c>
      <c r="F9" s="90"/>
      <c r="G9" s="32"/>
      <c r="H9" s="32"/>
      <c r="I9" s="32"/>
      <c r="J9" s="32"/>
      <c r="K9" s="24"/>
      <c r="L9" s="24"/>
      <c r="M9" s="24"/>
      <c r="N9" s="24"/>
      <c r="O9" s="24"/>
    </row>
    <row r="10" spans="1:15" ht="12.75">
      <c r="A10" s="98"/>
      <c r="B10" s="99">
        <v>4</v>
      </c>
      <c r="C10" s="109" t="s">
        <v>99</v>
      </c>
      <c r="D10" s="150">
        <v>0</v>
      </c>
      <c r="E10" s="150">
        <v>0.093</v>
      </c>
      <c r="F10" s="90"/>
      <c r="G10" s="32"/>
      <c r="H10" s="32"/>
      <c r="I10" s="32"/>
      <c r="J10" s="32"/>
      <c r="K10" s="24"/>
      <c r="L10" s="24"/>
      <c r="M10" s="24"/>
      <c r="N10" s="24"/>
      <c r="O10" s="24"/>
    </row>
    <row r="11" spans="1:15" ht="12.75">
      <c r="A11" s="98"/>
      <c r="B11" s="99">
        <v>5</v>
      </c>
      <c r="C11" s="109" t="s">
        <v>100</v>
      </c>
      <c r="D11" s="150">
        <v>0</v>
      </c>
      <c r="E11" s="150">
        <v>0.108</v>
      </c>
      <c r="F11" s="90"/>
      <c r="G11" s="90"/>
      <c r="H11" s="90"/>
      <c r="I11" s="90"/>
      <c r="J11" s="90"/>
      <c r="K11" s="24"/>
      <c r="L11" s="24"/>
      <c r="M11" s="24"/>
      <c r="N11" s="24"/>
      <c r="O11" s="24"/>
    </row>
    <row r="12" spans="1:15" ht="12.75">
      <c r="A12" s="98"/>
      <c r="B12" s="99">
        <v>6</v>
      </c>
      <c r="C12" s="109" t="s">
        <v>98</v>
      </c>
      <c r="D12" s="150">
        <v>0</v>
      </c>
      <c r="E12" s="150">
        <v>0.145</v>
      </c>
      <c r="F12" s="90"/>
      <c r="G12" s="90"/>
      <c r="H12" s="90"/>
      <c r="I12" s="90"/>
      <c r="J12" s="90"/>
      <c r="K12" s="24"/>
      <c r="L12" s="24"/>
      <c r="M12" s="24"/>
      <c r="N12" s="24"/>
      <c r="O12" s="24"/>
    </row>
    <row r="13" spans="1:15" ht="12.75">
      <c r="A13" s="98"/>
      <c r="B13" s="99">
        <v>7</v>
      </c>
      <c r="C13" s="110" t="s">
        <v>88</v>
      </c>
      <c r="D13" s="150">
        <v>0</v>
      </c>
      <c r="E13" s="150">
        <v>0.03</v>
      </c>
      <c r="F13" s="90"/>
      <c r="G13" s="90"/>
      <c r="H13" s="90"/>
      <c r="I13" s="90"/>
      <c r="J13" s="90"/>
      <c r="K13" s="24"/>
      <c r="L13" s="24"/>
      <c r="M13" s="24"/>
      <c r="N13" s="24"/>
      <c r="O13" s="24"/>
    </row>
    <row r="14" spans="1:15" ht="12.75">
      <c r="A14" s="98"/>
      <c r="B14" s="99">
        <v>8</v>
      </c>
      <c r="C14" s="110" t="s">
        <v>87</v>
      </c>
      <c r="D14" s="150">
        <v>0</v>
      </c>
      <c r="E14" s="150">
        <v>0.14</v>
      </c>
      <c r="F14" s="90"/>
      <c r="G14" s="90"/>
      <c r="H14" s="90"/>
      <c r="I14" s="90"/>
      <c r="J14" s="90"/>
      <c r="K14" s="24"/>
      <c r="L14" s="24"/>
      <c r="M14" s="24"/>
      <c r="N14" s="24"/>
      <c r="O14" s="24"/>
    </row>
    <row r="15" spans="1:15" ht="12.75">
      <c r="A15" s="98"/>
      <c r="B15" s="99">
        <v>9</v>
      </c>
      <c r="C15" s="110" t="s">
        <v>82</v>
      </c>
      <c r="D15" s="150">
        <v>0</v>
      </c>
      <c r="E15" s="150">
        <v>0.077</v>
      </c>
      <c r="F15" s="90"/>
      <c r="G15" s="90"/>
      <c r="H15" s="90"/>
      <c r="I15" s="90"/>
      <c r="J15" s="90"/>
      <c r="K15" s="24"/>
      <c r="L15" s="24"/>
      <c r="M15" s="24"/>
      <c r="N15" s="24"/>
      <c r="O15" s="24"/>
    </row>
    <row r="16" spans="1:15" ht="12.75">
      <c r="A16" s="98"/>
      <c r="B16" s="99">
        <v>10</v>
      </c>
      <c r="C16" s="110" t="s">
        <v>83</v>
      </c>
      <c r="D16" s="150">
        <v>0</v>
      </c>
      <c r="E16" s="150">
        <v>0.087</v>
      </c>
      <c r="F16" s="90"/>
      <c r="G16" s="90"/>
      <c r="H16" s="90"/>
      <c r="I16" s="90"/>
      <c r="J16" s="90"/>
      <c r="K16" s="24"/>
      <c r="L16" s="24"/>
      <c r="M16" s="24"/>
      <c r="N16" s="24"/>
      <c r="O16" s="24"/>
    </row>
    <row r="17" spans="1:15" ht="12.75">
      <c r="A17" s="98"/>
      <c r="B17" s="99">
        <v>11</v>
      </c>
      <c r="C17" s="110" t="s">
        <v>84</v>
      </c>
      <c r="D17" s="150">
        <v>0</v>
      </c>
      <c r="E17" s="150">
        <v>0.087</v>
      </c>
      <c r="F17" s="90"/>
      <c r="G17" s="90"/>
      <c r="H17" s="90"/>
      <c r="I17" s="90"/>
      <c r="J17" s="90"/>
      <c r="K17" s="24"/>
      <c r="L17" s="24"/>
      <c r="M17" s="24"/>
      <c r="N17" s="24"/>
      <c r="O17" s="24"/>
    </row>
    <row r="18" spans="1:15" ht="12.75">
      <c r="A18" s="98"/>
      <c r="B18" s="99">
        <v>12</v>
      </c>
      <c r="C18" s="110" t="s">
        <v>85</v>
      </c>
      <c r="D18" s="150">
        <v>0</v>
      </c>
      <c r="E18" s="150">
        <v>0.114</v>
      </c>
      <c r="F18" s="90"/>
      <c r="G18" s="90"/>
      <c r="H18" s="90"/>
      <c r="I18" s="90"/>
      <c r="J18" s="90"/>
      <c r="K18" s="24"/>
      <c r="L18" s="24"/>
      <c r="M18" s="24"/>
      <c r="N18" s="24"/>
      <c r="O18" s="24"/>
    </row>
    <row r="19" spans="1:15" ht="12.75">
      <c r="A19" s="98"/>
      <c r="B19" s="99">
        <v>13</v>
      </c>
      <c r="C19" s="110" t="s">
        <v>86</v>
      </c>
      <c r="D19" s="150">
        <v>0</v>
      </c>
      <c r="E19" s="150">
        <v>0.116</v>
      </c>
      <c r="F19" s="90"/>
      <c r="G19" s="90"/>
      <c r="H19" s="90"/>
      <c r="I19" s="90"/>
      <c r="J19" s="90"/>
      <c r="K19" s="24"/>
      <c r="L19" s="24"/>
      <c r="M19" s="24"/>
      <c r="N19" s="24"/>
      <c r="O19" s="24"/>
    </row>
    <row r="20" spans="1:15" ht="12.75">
      <c r="A20" s="98"/>
      <c r="B20" s="99">
        <v>14</v>
      </c>
      <c r="C20" s="110" t="s">
        <v>95</v>
      </c>
      <c r="D20" s="150">
        <v>0</v>
      </c>
      <c r="E20" s="150">
        <v>0.25</v>
      </c>
      <c r="F20" s="90"/>
      <c r="G20" s="90"/>
      <c r="H20" s="90"/>
      <c r="I20" s="90"/>
      <c r="J20" s="90"/>
      <c r="K20" s="24"/>
      <c r="L20" s="24"/>
      <c r="M20" s="24"/>
      <c r="N20" s="24"/>
      <c r="O20" s="24"/>
    </row>
    <row r="21" spans="1:15" ht="12.75">
      <c r="A21" s="98"/>
      <c r="B21" s="99">
        <v>15</v>
      </c>
      <c r="C21" s="110" t="s">
        <v>90</v>
      </c>
      <c r="D21" s="150">
        <v>0</v>
      </c>
      <c r="E21" s="150">
        <v>0.123</v>
      </c>
      <c r="F21" s="90"/>
      <c r="G21" s="90"/>
      <c r="H21" s="90"/>
      <c r="I21" s="90"/>
      <c r="J21" s="90"/>
      <c r="K21" s="24"/>
      <c r="L21" s="24"/>
      <c r="M21" s="24"/>
      <c r="N21" s="24"/>
      <c r="O21" s="24"/>
    </row>
    <row r="22" spans="1:15" ht="12.75">
      <c r="A22" s="98"/>
      <c r="B22" s="99">
        <v>16</v>
      </c>
      <c r="C22" s="110" t="s">
        <v>89</v>
      </c>
      <c r="D22" s="150">
        <v>0</v>
      </c>
      <c r="E22" s="150">
        <v>0.123</v>
      </c>
      <c r="F22" s="90"/>
      <c r="G22" s="90"/>
      <c r="H22" s="90"/>
      <c r="I22" s="90"/>
      <c r="J22" s="90"/>
      <c r="K22" s="24"/>
      <c r="L22" s="24"/>
      <c r="M22" s="24"/>
      <c r="N22" s="24"/>
      <c r="O22" s="24"/>
    </row>
    <row r="23" spans="1:15" ht="12.75">
      <c r="A23" s="98"/>
      <c r="B23" s="99">
        <v>17</v>
      </c>
      <c r="C23" s="110" t="s">
        <v>91</v>
      </c>
      <c r="D23" s="150">
        <v>0</v>
      </c>
      <c r="E23" s="150">
        <v>0.123</v>
      </c>
      <c r="F23" s="90"/>
      <c r="G23" s="90"/>
      <c r="H23" s="90"/>
      <c r="I23" s="90"/>
      <c r="J23" s="90"/>
      <c r="K23" s="24"/>
      <c r="L23" s="24"/>
      <c r="M23" s="24"/>
      <c r="N23" s="24"/>
      <c r="O23" s="24"/>
    </row>
    <row r="24" spans="1:15" ht="12.75">
      <c r="A24" s="98"/>
      <c r="B24" s="99">
        <v>18</v>
      </c>
      <c r="C24" s="110" t="s">
        <v>92</v>
      </c>
      <c r="D24" s="150">
        <v>0</v>
      </c>
      <c r="E24" s="150">
        <v>0.123</v>
      </c>
      <c r="F24" s="90"/>
      <c r="G24" s="90"/>
      <c r="H24" s="90"/>
      <c r="I24" s="90"/>
      <c r="J24" s="90"/>
      <c r="K24" s="24"/>
      <c r="L24" s="24"/>
      <c r="M24" s="24"/>
      <c r="N24" s="24"/>
      <c r="O24" s="24"/>
    </row>
    <row r="25" spans="1:15" ht="12.75">
      <c r="A25" s="98"/>
      <c r="B25" s="99">
        <v>19</v>
      </c>
      <c r="C25" s="110" t="s">
        <v>93</v>
      </c>
      <c r="D25" s="150">
        <v>0</v>
      </c>
      <c r="E25" s="150">
        <v>0.172</v>
      </c>
      <c r="F25" s="90"/>
      <c r="G25" s="90"/>
      <c r="H25" s="90"/>
      <c r="I25" s="90"/>
      <c r="J25" s="90"/>
      <c r="K25" s="24"/>
      <c r="L25" s="24"/>
      <c r="M25" s="24"/>
      <c r="N25" s="24"/>
      <c r="O25" s="24"/>
    </row>
    <row r="26" spans="1:15" ht="12.75">
      <c r="A26" s="98"/>
      <c r="B26" s="99">
        <v>20</v>
      </c>
      <c r="C26" s="110" t="s">
        <v>94</v>
      </c>
      <c r="D26" s="150">
        <v>0</v>
      </c>
      <c r="E26" s="150">
        <v>0.145</v>
      </c>
      <c r="F26" s="90"/>
      <c r="G26" s="90"/>
      <c r="H26" s="90"/>
      <c r="I26" s="90"/>
      <c r="J26" s="90"/>
      <c r="K26" s="24"/>
      <c r="L26" s="24"/>
      <c r="M26" s="24"/>
      <c r="N26" s="24"/>
      <c r="O26" s="24"/>
    </row>
    <row r="27" spans="1:15" ht="12.75">
      <c r="A27" s="98"/>
      <c r="B27" s="99">
        <v>21</v>
      </c>
      <c r="C27" s="110" t="s">
        <v>81</v>
      </c>
      <c r="D27" s="150">
        <v>0</v>
      </c>
      <c r="E27" s="150">
        <v>0.11</v>
      </c>
      <c r="F27" s="90"/>
      <c r="G27" s="90"/>
      <c r="H27" s="90"/>
      <c r="I27" s="90"/>
      <c r="J27" s="90"/>
      <c r="K27" s="24"/>
      <c r="L27" s="24"/>
      <c r="M27" s="24"/>
      <c r="N27" s="24"/>
      <c r="O27" s="24"/>
    </row>
    <row r="28" spans="1:15" ht="12.75">
      <c r="A28" s="98"/>
      <c r="B28" s="105">
        <v>22</v>
      </c>
      <c r="C28" s="110" t="s">
        <v>77</v>
      </c>
      <c r="D28" s="150">
        <v>0</v>
      </c>
      <c r="E28" s="150">
        <v>0.047</v>
      </c>
      <c r="F28" s="90"/>
      <c r="G28" s="90"/>
      <c r="H28" s="90"/>
      <c r="I28" s="90"/>
      <c r="J28" s="90"/>
      <c r="K28" s="24"/>
      <c r="L28" s="24"/>
      <c r="M28" s="24"/>
      <c r="N28" s="24"/>
      <c r="O28" s="24"/>
    </row>
    <row r="29" spans="1:15" ht="12.75">
      <c r="A29" s="98"/>
      <c r="B29" s="105">
        <v>23</v>
      </c>
      <c r="C29" s="110" t="s">
        <v>96</v>
      </c>
      <c r="D29" s="150">
        <v>0</v>
      </c>
      <c r="E29" s="150">
        <v>0.057</v>
      </c>
      <c r="F29" s="90"/>
      <c r="G29" s="90"/>
      <c r="H29" s="90"/>
      <c r="I29" s="90"/>
      <c r="J29" s="90"/>
      <c r="K29" s="24"/>
      <c r="L29" s="24"/>
      <c r="M29" s="24"/>
      <c r="N29" s="24"/>
      <c r="O29" s="24"/>
    </row>
    <row r="30" spans="1:15" ht="12.75">
      <c r="A30" s="98"/>
      <c r="B30" s="105">
        <v>24</v>
      </c>
      <c r="C30" s="110" t="s">
        <v>78</v>
      </c>
      <c r="D30" s="150">
        <v>0</v>
      </c>
      <c r="E30" s="150">
        <v>0.057</v>
      </c>
      <c r="F30" s="90"/>
      <c r="G30" s="90"/>
      <c r="H30" s="90"/>
      <c r="I30" s="90"/>
      <c r="J30" s="90"/>
      <c r="K30" s="24"/>
      <c r="L30" s="24"/>
      <c r="M30" s="24"/>
      <c r="N30" s="24"/>
      <c r="O30" s="24"/>
    </row>
    <row r="31" spans="1:15" ht="12.75">
      <c r="A31" s="98"/>
      <c r="B31" s="105">
        <v>25</v>
      </c>
      <c r="C31" s="110" t="s">
        <v>79</v>
      </c>
      <c r="D31" s="150">
        <v>0</v>
      </c>
      <c r="E31" s="150">
        <v>0.084</v>
      </c>
      <c r="F31" s="90"/>
      <c r="G31" s="90"/>
      <c r="H31" s="90"/>
      <c r="I31" s="90"/>
      <c r="J31" s="90"/>
      <c r="K31" s="24"/>
      <c r="L31" s="24"/>
      <c r="M31" s="24"/>
      <c r="N31" s="24"/>
      <c r="O31" s="24"/>
    </row>
    <row r="32" spans="1:15" ht="12.75">
      <c r="A32" s="98"/>
      <c r="B32" s="105">
        <v>26</v>
      </c>
      <c r="C32" s="110" t="s">
        <v>80</v>
      </c>
      <c r="D32" s="150">
        <v>0</v>
      </c>
      <c r="E32" s="150">
        <v>0.086</v>
      </c>
      <c r="F32" s="90"/>
      <c r="G32" s="90"/>
      <c r="H32" s="90"/>
      <c r="I32" s="90"/>
      <c r="J32" s="90"/>
      <c r="K32" s="24"/>
      <c r="L32" s="24"/>
      <c r="M32" s="24"/>
      <c r="N32" s="24"/>
      <c r="O32" s="24"/>
    </row>
    <row r="33" spans="1:15" ht="12.75">
      <c r="A33" s="98"/>
      <c r="B33" s="105">
        <v>27</v>
      </c>
      <c r="C33" s="20" t="s">
        <v>121</v>
      </c>
      <c r="D33" s="150">
        <v>0.015</v>
      </c>
      <c r="E33" s="150">
        <v>0.015</v>
      </c>
      <c r="F33" s="90"/>
      <c r="G33" s="90"/>
      <c r="H33" s="90"/>
      <c r="I33" s="90"/>
      <c r="J33" s="90"/>
      <c r="K33" s="24"/>
      <c r="L33" s="24"/>
      <c r="M33" s="24"/>
      <c r="N33" s="24"/>
      <c r="O33" s="24"/>
    </row>
    <row r="34" spans="1:15" ht="12.75">
      <c r="A34" s="98"/>
      <c r="B34" s="105">
        <v>28</v>
      </c>
      <c r="C34" s="109" t="s">
        <v>102</v>
      </c>
      <c r="D34" s="150">
        <v>0</v>
      </c>
      <c r="E34" s="150">
        <v>0.025</v>
      </c>
      <c r="F34" s="90"/>
      <c r="G34" s="90"/>
      <c r="H34" s="90"/>
      <c r="I34" s="90"/>
      <c r="J34" s="90"/>
      <c r="K34" s="24"/>
      <c r="L34" s="24"/>
      <c r="M34" s="24"/>
      <c r="N34" s="24"/>
      <c r="O34" s="24"/>
    </row>
    <row r="35" spans="1:15" ht="12.75">
      <c r="A35" s="98"/>
      <c r="B35" s="105">
        <v>29</v>
      </c>
      <c r="C35" s="109" t="s">
        <v>106</v>
      </c>
      <c r="D35" s="150">
        <v>0</v>
      </c>
      <c r="E35" s="150">
        <v>0.165</v>
      </c>
      <c r="F35" s="90"/>
      <c r="G35" s="90"/>
      <c r="H35" s="90"/>
      <c r="I35" s="90"/>
      <c r="J35" s="90"/>
      <c r="K35" s="24"/>
      <c r="L35" s="24"/>
      <c r="M35" s="24"/>
      <c r="N35" s="24"/>
      <c r="O35" s="24"/>
    </row>
    <row r="36" spans="1:15" ht="12.75">
      <c r="A36" s="98"/>
      <c r="B36" s="105">
        <v>30</v>
      </c>
      <c r="C36" s="109" t="s">
        <v>103</v>
      </c>
      <c r="D36" s="150">
        <v>0</v>
      </c>
      <c r="E36" s="150">
        <v>0.074</v>
      </c>
      <c r="F36" s="90"/>
      <c r="G36" s="90"/>
      <c r="H36" s="90"/>
      <c r="I36" s="90"/>
      <c r="J36" s="90"/>
      <c r="K36" s="24"/>
      <c r="L36" s="24"/>
      <c r="M36" s="24"/>
      <c r="N36" s="24"/>
      <c r="O36" s="24"/>
    </row>
    <row r="37" spans="1:15" ht="12.75">
      <c r="A37" s="98"/>
      <c r="B37" s="105">
        <v>31</v>
      </c>
      <c r="C37" s="109" t="s">
        <v>104</v>
      </c>
      <c r="D37" s="150">
        <v>0</v>
      </c>
      <c r="E37" s="150">
        <v>0.092</v>
      </c>
      <c r="F37" s="90"/>
      <c r="G37" s="90"/>
      <c r="H37" s="90"/>
      <c r="I37" s="90"/>
      <c r="J37" s="90"/>
      <c r="K37" s="24"/>
      <c r="L37" s="24"/>
      <c r="M37" s="24"/>
      <c r="N37" s="24"/>
      <c r="O37" s="24"/>
    </row>
    <row r="38" spans="1:15" ht="12.75">
      <c r="A38" s="98"/>
      <c r="B38" s="105">
        <v>32</v>
      </c>
      <c r="C38" s="109" t="s">
        <v>105</v>
      </c>
      <c r="D38" s="150">
        <v>0</v>
      </c>
      <c r="E38" s="150">
        <v>0.148</v>
      </c>
      <c r="F38" s="90"/>
      <c r="G38" s="90"/>
      <c r="H38" s="90"/>
      <c r="I38" s="90"/>
      <c r="J38" s="90"/>
      <c r="K38" s="24"/>
      <c r="L38" s="24"/>
      <c r="M38" s="24"/>
      <c r="N38" s="24"/>
      <c r="O38" s="24"/>
    </row>
    <row r="39" spans="1:15" ht="12.75">
      <c r="A39" s="98"/>
      <c r="B39" s="105">
        <v>33</v>
      </c>
      <c r="C39" s="109" t="s">
        <v>107</v>
      </c>
      <c r="D39" s="150">
        <v>0</v>
      </c>
      <c r="E39" s="150">
        <v>0.043</v>
      </c>
      <c r="F39" s="90"/>
      <c r="G39" s="90"/>
      <c r="H39" s="90"/>
      <c r="I39" s="90"/>
      <c r="J39" s="90"/>
      <c r="K39" s="24"/>
      <c r="L39" s="24"/>
      <c r="M39" s="24"/>
      <c r="N39" s="24"/>
      <c r="O39" s="24"/>
    </row>
    <row r="40" spans="1:15" ht="12.75">
      <c r="A40" s="98"/>
      <c r="B40" s="105">
        <v>34</v>
      </c>
      <c r="C40" s="109" t="s">
        <v>108</v>
      </c>
      <c r="D40" s="150">
        <v>0</v>
      </c>
      <c r="E40" s="150">
        <v>0.049</v>
      </c>
      <c r="F40" s="90"/>
      <c r="G40" s="90"/>
      <c r="H40" s="90"/>
      <c r="I40" s="90"/>
      <c r="J40" s="90"/>
      <c r="K40" s="24"/>
      <c r="L40" s="24"/>
      <c r="M40" s="24"/>
      <c r="N40" s="24"/>
      <c r="O40" s="24"/>
    </row>
    <row r="41" spans="1:15" ht="12.75">
      <c r="A41" s="98"/>
      <c r="B41" s="105">
        <v>35</v>
      </c>
      <c r="C41" s="109" t="s">
        <v>109</v>
      </c>
      <c r="D41" s="150">
        <v>0</v>
      </c>
      <c r="E41" s="150">
        <v>0.067</v>
      </c>
      <c r="F41" s="90"/>
      <c r="G41" s="90"/>
      <c r="H41" s="90"/>
      <c r="I41" s="90"/>
      <c r="J41" s="90"/>
      <c r="K41" s="24"/>
      <c r="L41" s="24"/>
      <c r="M41" s="24"/>
      <c r="N41" s="24"/>
      <c r="O41" s="24"/>
    </row>
    <row r="42" spans="1:15" ht="12.75">
      <c r="A42" s="98"/>
      <c r="B42" s="105">
        <v>36</v>
      </c>
      <c r="C42" s="109" t="s">
        <v>110</v>
      </c>
      <c r="D42" s="150">
        <v>0</v>
      </c>
      <c r="E42" s="150">
        <v>0.123</v>
      </c>
      <c r="F42" s="90"/>
      <c r="G42" s="90"/>
      <c r="H42" s="90"/>
      <c r="I42" s="90"/>
      <c r="J42" s="90"/>
      <c r="K42" s="24"/>
      <c r="L42" s="24"/>
      <c r="M42" s="24"/>
      <c r="N42" s="24"/>
      <c r="O42" s="24"/>
    </row>
    <row r="43" spans="1:15" ht="12.75">
      <c r="A43" s="98"/>
      <c r="B43" s="105">
        <v>37</v>
      </c>
      <c r="C43" s="109" t="s">
        <v>111</v>
      </c>
      <c r="D43" s="150">
        <v>0</v>
      </c>
      <c r="E43" s="150">
        <v>0.14</v>
      </c>
      <c r="F43" s="90"/>
      <c r="G43" s="90"/>
      <c r="H43" s="90"/>
      <c r="I43" s="90"/>
      <c r="J43" s="90"/>
      <c r="K43" s="24"/>
      <c r="L43" s="24"/>
      <c r="M43" s="24"/>
      <c r="N43" s="24"/>
      <c r="O43" s="24"/>
    </row>
    <row r="44" spans="1:15" ht="12.75">
      <c r="A44" s="98"/>
      <c r="B44" s="105">
        <v>38</v>
      </c>
      <c r="C44" s="109" t="s">
        <v>113</v>
      </c>
      <c r="D44" s="150">
        <v>0</v>
      </c>
      <c r="E44" s="150">
        <v>0.04</v>
      </c>
      <c r="F44" s="90"/>
      <c r="G44" s="90"/>
      <c r="H44" s="90"/>
      <c r="I44" s="90"/>
      <c r="J44" s="90"/>
      <c r="K44" s="24"/>
      <c r="L44" s="24"/>
      <c r="M44" s="24"/>
      <c r="N44" s="24"/>
      <c r="O44" s="24"/>
    </row>
    <row r="45" spans="1:15" ht="12.75">
      <c r="A45" s="98"/>
      <c r="B45" s="105">
        <v>39</v>
      </c>
      <c r="C45" s="109" t="s">
        <v>112</v>
      </c>
      <c r="D45" s="150">
        <v>0</v>
      </c>
      <c r="E45" s="150">
        <v>0.125</v>
      </c>
      <c r="F45" s="90"/>
      <c r="G45" s="90"/>
      <c r="H45" s="90"/>
      <c r="I45" s="90"/>
      <c r="J45" s="90"/>
      <c r="K45" s="24"/>
      <c r="L45" s="24"/>
      <c r="M45" s="24"/>
      <c r="N45" s="24"/>
      <c r="O45" s="24"/>
    </row>
    <row r="46" spans="1:15" ht="12.75">
      <c r="A46" s="98"/>
      <c r="B46" s="105">
        <v>40</v>
      </c>
      <c r="C46" s="109" t="s">
        <v>118</v>
      </c>
      <c r="D46" s="150">
        <v>0</v>
      </c>
      <c r="E46" s="150">
        <v>0.202</v>
      </c>
      <c r="F46" s="90"/>
      <c r="G46" s="90"/>
      <c r="H46" s="90"/>
      <c r="I46" s="90"/>
      <c r="J46" s="90"/>
      <c r="K46" s="24"/>
      <c r="L46" s="24"/>
      <c r="M46" s="24"/>
      <c r="N46" s="24"/>
      <c r="O46" s="24"/>
    </row>
    <row r="47" spans="1:15" ht="12.75">
      <c r="A47" s="98"/>
      <c r="B47" s="105">
        <v>41</v>
      </c>
      <c r="C47" s="109" t="s">
        <v>115</v>
      </c>
      <c r="D47" s="150">
        <v>0</v>
      </c>
      <c r="E47" s="150">
        <v>0.102</v>
      </c>
      <c r="F47" s="90"/>
      <c r="G47" s="90"/>
      <c r="H47" s="90"/>
      <c r="I47" s="90"/>
      <c r="J47" s="90"/>
      <c r="K47" s="24"/>
      <c r="L47" s="24"/>
      <c r="M47" s="24"/>
      <c r="N47" s="24"/>
      <c r="O47" s="24"/>
    </row>
    <row r="48" spans="1:15" ht="12.75">
      <c r="A48" s="98"/>
      <c r="B48" s="105">
        <v>42</v>
      </c>
      <c r="C48" s="109" t="s">
        <v>114</v>
      </c>
      <c r="D48" s="150">
        <v>0</v>
      </c>
      <c r="E48" s="150">
        <v>0.087</v>
      </c>
      <c r="F48" s="90"/>
      <c r="G48" s="90"/>
      <c r="H48" s="90"/>
      <c r="I48" s="90"/>
      <c r="J48" s="90"/>
      <c r="K48" s="24"/>
      <c r="L48" s="24"/>
      <c r="M48" s="24"/>
      <c r="N48" s="24"/>
      <c r="O48" s="24"/>
    </row>
    <row r="49" spans="1:15" ht="12.75">
      <c r="A49" s="98"/>
      <c r="B49" s="105">
        <v>43</v>
      </c>
      <c r="C49" s="109" t="s">
        <v>116</v>
      </c>
      <c r="D49" s="150">
        <v>0</v>
      </c>
      <c r="E49" s="150">
        <v>0.135</v>
      </c>
      <c r="F49" s="90"/>
      <c r="G49" s="90"/>
      <c r="H49" s="90"/>
      <c r="I49" s="90"/>
      <c r="J49" s="90"/>
      <c r="K49" s="24"/>
      <c r="L49" s="24"/>
      <c r="M49" s="24"/>
      <c r="N49" s="24"/>
      <c r="O49" s="24"/>
    </row>
    <row r="50" spans="1:15" ht="12.75">
      <c r="A50" s="98"/>
      <c r="B50" s="105">
        <v>44</v>
      </c>
      <c r="C50" s="109" t="s">
        <v>117</v>
      </c>
      <c r="D50" s="150">
        <v>0</v>
      </c>
      <c r="E50" s="150">
        <v>0.156</v>
      </c>
      <c r="F50" s="90"/>
      <c r="G50" s="90"/>
      <c r="H50" s="90"/>
      <c r="I50" s="90"/>
      <c r="J50" s="90"/>
      <c r="K50" s="24"/>
      <c r="L50" s="24"/>
      <c r="M50" s="24"/>
      <c r="N50" s="24"/>
      <c r="O50" s="24"/>
    </row>
    <row r="51" spans="1:15" ht="12.75">
      <c r="A51" s="98"/>
      <c r="B51" s="105">
        <v>45</v>
      </c>
      <c r="C51" s="109" t="s">
        <v>119</v>
      </c>
      <c r="D51" s="150">
        <v>0</v>
      </c>
      <c r="E51" s="150">
        <v>0.012</v>
      </c>
      <c r="F51" s="90"/>
      <c r="G51" s="90"/>
      <c r="H51" s="90"/>
      <c r="I51" s="90"/>
      <c r="J51" s="90"/>
      <c r="K51" s="24"/>
      <c r="L51" s="24"/>
      <c r="M51" s="24"/>
      <c r="N51" s="24"/>
      <c r="O51" s="24"/>
    </row>
    <row r="52" spans="1:15" ht="12.75">
      <c r="A52" s="98"/>
      <c r="B52" s="105">
        <v>46</v>
      </c>
      <c r="C52" s="109" t="s">
        <v>120</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40</v>
      </c>
      <c r="B1" s="285"/>
      <c r="C1" s="285"/>
      <c r="D1" s="285"/>
    </row>
    <row r="2" spans="1:4" ht="12.75">
      <c r="A2" s="9" t="s">
        <v>29</v>
      </c>
      <c r="B2" s="4" t="s">
        <v>30</v>
      </c>
      <c r="C2" s="4" t="s">
        <v>31</v>
      </c>
      <c r="D2" s="10"/>
    </row>
    <row r="3" spans="1:4" ht="12.75">
      <c r="A3" s="11">
        <v>1</v>
      </c>
      <c r="B3" s="3" t="s">
        <v>32</v>
      </c>
      <c r="C3" s="286">
        <v>1.59</v>
      </c>
      <c r="D3" s="287"/>
    </row>
    <row r="4" spans="1:4" ht="12.75">
      <c r="A4" s="11">
        <v>2</v>
      </c>
      <c r="B4" s="3" t="s">
        <v>33</v>
      </c>
      <c r="C4" s="286">
        <v>1.59</v>
      </c>
      <c r="D4" s="287"/>
    </row>
    <row r="5" spans="1:4" ht="12.75">
      <c r="A5" s="11">
        <v>3</v>
      </c>
      <c r="B5" s="3" t="s">
        <v>34</v>
      </c>
      <c r="C5" s="286">
        <v>2.52</v>
      </c>
      <c r="D5" s="287"/>
    </row>
    <row r="6" spans="1:4" ht="12.75">
      <c r="A6" s="11">
        <v>4</v>
      </c>
      <c r="B6" s="3" t="s">
        <v>35</v>
      </c>
      <c r="C6" s="286">
        <v>2.52</v>
      </c>
      <c r="D6" s="287"/>
    </row>
    <row r="7" spans="1:4" ht="12.75">
      <c r="A7" s="11">
        <v>5</v>
      </c>
      <c r="B7" s="3" t="s">
        <v>36</v>
      </c>
      <c r="C7" s="286">
        <v>4.02</v>
      </c>
      <c r="D7" s="287"/>
    </row>
    <row r="8" spans="1:4" ht="12.75">
      <c r="A8" s="11">
        <v>6</v>
      </c>
      <c r="B8" s="3" t="s">
        <v>37</v>
      </c>
      <c r="C8" s="286">
        <v>4.02</v>
      </c>
      <c r="D8" s="287"/>
    </row>
    <row r="9" spans="1:4" ht="12.75">
      <c r="A9" s="11">
        <v>7</v>
      </c>
      <c r="B9" s="12" t="s">
        <v>38</v>
      </c>
      <c r="C9" s="286">
        <v>6.39</v>
      </c>
      <c r="D9" s="287"/>
    </row>
    <row r="10" spans="1:4" ht="13.5" thickBot="1">
      <c r="A10" s="13">
        <v>8</v>
      </c>
      <c r="B10" s="14" t="s">
        <v>39</v>
      </c>
      <c r="C10" s="288">
        <v>6.39</v>
      </c>
      <c r="D10" s="289"/>
    </row>
    <row r="11" spans="1:4" ht="12.75">
      <c r="A11" s="16"/>
      <c r="B11" s="6"/>
      <c r="C11" s="15"/>
      <c r="D11" s="15"/>
    </row>
    <row r="12" spans="1:9" ht="12.75">
      <c r="A12" s="285" t="s">
        <v>61</v>
      </c>
      <c r="B12" s="285"/>
      <c r="C12" s="285"/>
      <c r="D12" s="285"/>
      <c r="E12" s="285"/>
      <c r="F12" s="285"/>
      <c r="G12" s="285"/>
      <c r="H12" s="285"/>
      <c r="I12" s="285"/>
    </row>
    <row r="13" spans="1:9" ht="12.75">
      <c r="A13" s="7"/>
      <c r="B13" s="8" t="s">
        <v>42</v>
      </c>
      <c r="C13" s="8" t="s">
        <v>43</v>
      </c>
      <c r="D13" s="8" t="s">
        <v>44</v>
      </c>
      <c r="E13" s="8" t="s">
        <v>45</v>
      </c>
      <c r="F13" s="8" t="s">
        <v>46</v>
      </c>
      <c r="G13" s="8" t="s">
        <v>47</v>
      </c>
      <c r="H13" s="8" t="s">
        <v>48</v>
      </c>
      <c r="I13" s="8" t="s">
        <v>49</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4</v>
      </c>
      <c r="C17" s="3">
        <v>1</v>
      </c>
      <c r="D17" s="3">
        <v>1</v>
      </c>
      <c r="E17" s="3">
        <v>1</v>
      </c>
      <c r="F17" s="3">
        <v>1</v>
      </c>
      <c r="G17" s="3">
        <v>1</v>
      </c>
      <c r="H17" s="3">
        <v>1</v>
      </c>
      <c r="I17" s="3">
        <v>1</v>
      </c>
    </row>
    <row r="18" spans="1:9" ht="12.75">
      <c r="A18" s="5">
        <v>5</v>
      </c>
      <c r="B18" s="3">
        <v>4</v>
      </c>
      <c r="C18" s="3">
        <v>1</v>
      </c>
      <c r="D18" s="3">
        <v>1</v>
      </c>
      <c r="E18" s="3">
        <v>1</v>
      </c>
      <c r="F18" s="3">
        <v>1</v>
      </c>
      <c r="G18" s="3">
        <v>1</v>
      </c>
      <c r="H18" s="3">
        <v>1</v>
      </c>
      <c r="I18" s="3">
        <v>1</v>
      </c>
    </row>
    <row r="19" spans="1:9" ht="12.75">
      <c r="A19" s="5">
        <v>6</v>
      </c>
      <c r="B19" s="3">
        <v>1</v>
      </c>
      <c r="C19" s="3">
        <v>1</v>
      </c>
      <c r="D19" s="3">
        <v>1</v>
      </c>
      <c r="E19" s="3">
        <v>1</v>
      </c>
      <c r="F19" s="3">
        <v>1</v>
      </c>
      <c r="G19" s="3">
        <v>1</v>
      </c>
      <c r="H19" s="3">
        <v>1</v>
      </c>
      <c r="I19" s="3">
        <v>1</v>
      </c>
    </row>
    <row r="23" spans="1:2" ht="12.75">
      <c r="A23">
        <v>1</v>
      </c>
      <c r="B23" s="158" t="s">
        <v>141</v>
      </c>
    </row>
    <row r="24" spans="1:2" ht="12.75">
      <c r="A24">
        <v>2</v>
      </c>
      <c r="B24" s="158" t="s">
        <v>133</v>
      </c>
    </row>
    <row r="25" spans="1:2" ht="12.75">
      <c r="A25">
        <v>3</v>
      </c>
      <c r="B25" s="158" t="s">
        <v>140</v>
      </c>
    </row>
    <row r="30" spans="2:3" ht="12.75">
      <c r="B30" t="s">
        <v>134</v>
      </c>
      <c r="C30">
        <v>1</v>
      </c>
    </row>
    <row r="31" spans="2:3" ht="12.75">
      <c r="B31" t="s">
        <v>135</v>
      </c>
      <c r="C31">
        <v>1</v>
      </c>
    </row>
    <row r="32" spans="2:3" ht="12.75">
      <c r="B32" t="s">
        <v>136</v>
      </c>
      <c r="C32">
        <v>1</v>
      </c>
    </row>
    <row r="33" spans="2:3" ht="12.75">
      <c r="B33" t="s">
        <v>137</v>
      </c>
      <c r="C33">
        <v>1</v>
      </c>
    </row>
    <row r="34" spans="2:3" ht="12.75">
      <c r="B34" t="s">
        <v>138</v>
      </c>
      <c r="C34">
        <v>1</v>
      </c>
    </row>
    <row r="35" spans="2:3" ht="12.75">
      <c r="B35" t="s">
        <v>139</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Kevin Inman</cp:lastModifiedBy>
  <cp:lastPrinted>2009-02-23T18:49:03Z</cp:lastPrinted>
  <dcterms:created xsi:type="dcterms:W3CDTF">1999-01-16T03:06:42Z</dcterms:created>
  <dcterms:modified xsi:type="dcterms:W3CDTF">2016-06-28T19:34:11Z</dcterms:modified>
  <cp:category/>
  <cp:version/>
  <cp:contentType/>
  <cp:contentStatus/>
</cp:coreProperties>
</file>